
<file path=[Content_Types].xml><?xml version="1.0" encoding="utf-8"?>
<Types xmlns="http://schemas.openxmlformats.org/package/2006/content-types">
  <Override PartName="/xl/activeX/activeX4.bin" ContentType="application/vnd.ms-office.activeX"/>
  <Override PartName="/xl/activeX/activeX9.xml" ContentType="application/vnd.ms-office.activeX+xml"/>
  <Override PartName="/xl/activeX/activeX25.bin" ContentType="application/vnd.ms-office.activeX"/>
  <Override PartName="/xl/styles.xml" ContentType="application/vnd.openxmlformats-officedocument.spreadsheetml.styles+xml"/>
  <Override PartName="/xl/activeX/activeX14.bin" ContentType="application/vnd.ms-office.activeX"/>
  <Override PartName="/xl/activeX/activeX19.xml" ContentType="application/vnd.ms-office.activeX+xml"/>
  <Override PartName="/xl/activeX/activeX32.bin" ContentType="application/vnd.ms-office.activeX"/>
  <Override PartName="/xl/worksheets/sheet7.xml" ContentType="application/vnd.openxmlformats-officedocument.spreadsheetml.worksheet+xml"/>
  <Override PartName="/xl/activeX/activeX5.xml" ContentType="application/vnd.ms-office.activeX+xml"/>
  <Override PartName="/xl/activeX/activeX12.bin" ContentType="application/vnd.ms-office.activeX"/>
  <Override PartName="/xl/activeX/activeX17.xml" ContentType="application/vnd.ms-office.activeX+xml"/>
  <Override PartName="/xl/activeX/activeX21.bin" ContentType="application/vnd.ms-office.activeX"/>
  <Override PartName="/xl/activeX/activeX28.xml" ContentType="application/vnd.ms-office.activeX+xml"/>
  <Override PartName="/xl/activeX/activeX30.bin" ContentType="application/vnd.ms-office.activeX"/>
  <Override PartName="/xl/activeX/activeX37.xml" ContentType="application/vnd.ms-office.activeX+xml"/>
  <Default Extension="rels" ContentType="application/vnd.openxmlformats-package.relationships+xml"/>
  <Default Extension="xml" ContentType="application/xml"/>
  <Override PartName="/xl/worksheets/sheet5.xml" ContentType="application/vnd.openxmlformats-officedocument.spreadsheetml.worksheet+xml"/>
  <Override PartName="/xl/activeX/activeX3.xml" ContentType="application/vnd.ms-office.activeX+xml"/>
  <Override PartName="/xl/activeX/activeX10.bin" ContentType="application/vnd.ms-office.activeX"/>
  <Override PartName="/xl/activeX/activeX15.xml" ContentType="application/vnd.ms-office.activeX+xml"/>
  <Override PartName="/xl/activeX/activeX24.xml" ContentType="application/vnd.ms-office.activeX+xml"/>
  <Override PartName="/xl/activeX/activeX26.xml" ContentType="application/vnd.ms-office.activeX+xml"/>
  <Override PartName="/xl/activeX/activeX35.xml" ContentType="application/vnd.ms-office.activeX+xml"/>
  <Override PartName="/xl/worksheets/sheet3.xml" ContentType="application/vnd.openxmlformats-officedocument.spreadsheetml.worksheet+xml"/>
  <Override PartName="/xl/activeX/activeX1.xml" ContentType="application/vnd.ms-office.activeX+xml"/>
  <Override PartName="/xl/activeX/activeX13.xml" ContentType="application/vnd.ms-office.activeX+xml"/>
  <Override PartName="/xl/activeX/activeX22.xml" ContentType="application/vnd.ms-office.activeX+xml"/>
  <Override PartName="/xl/comments2.xml" ContentType="application/vnd.openxmlformats-officedocument.spreadsheetml.comments+xml"/>
  <Override PartName="/xl/activeX/activeX33.xml" ContentType="application/vnd.ms-office.activeX+xml"/>
  <Override PartName="/xl/worksheets/sheet1.xml" ContentType="application/vnd.openxmlformats-officedocument.spreadsheetml.worksheet+xml"/>
  <Override PartName="/xl/activeX/activeX9.bin" ContentType="application/vnd.ms-office.activeX"/>
  <Override PartName="/xl/activeX/activeX11.xml" ContentType="application/vnd.ms-office.activeX+xml"/>
  <Override PartName="/xl/activeX/activeX20.xml" ContentType="application/vnd.ms-office.activeX+xml"/>
  <Override PartName="/xl/activeX/activeX31.xml" ContentType="application/vnd.ms-office.activeX+xml"/>
  <Override PartName="/xl/activeX/activeX40.xml" ContentType="application/vnd.ms-office.activeX+xml"/>
  <Override PartName="/xl/sharedStrings.xml" ContentType="application/vnd.openxmlformats-officedocument.spreadsheetml.sharedStrings+xml"/>
  <Override PartName="/xl/activeX/activeX7.bin" ContentType="application/vnd.ms-office.activeX"/>
  <Override PartName="/xl/activeX/activeX19.bin" ContentType="application/vnd.ms-office.activeX"/>
  <Override PartName="/xl/activeX/activeX39.bin" ContentType="application/vnd.ms-office.activeX"/>
  <Override PartName="/xl/activeX/activeX5.bin" ContentType="application/vnd.ms-office.activeX"/>
  <Override PartName="/xl/activeX/activeX17.bin" ContentType="application/vnd.ms-office.activeX"/>
  <Override PartName="/xl/activeX/activeX28.bin" ContentType="application/vnd.ms-office.activeX"/>
  <Override PartName="/xl/activeX/activeX37.bin" ContentType="application/vnd.ms-office.activeX"/>
  <Default Extension="bin" ContentType="application/vnd.openxmlformats-officedocument.spreadsheetml.printerSettings"/>
  <Override PartName="/xl/activeX/activeX3.bin" ContentType="application/vnd.ms-office.activeX"/>
  <Override PartName="/xl/activeX/activeX15.bin" ContentType="application/vnd.ms-office.activeX"/>
  <Override PartName="/xl/activeX/activeX26.bin" ContentType="application/vnd.ms-office.activeX"/>
  <Override PartName="/xl/activeX/activeX35.bin" ContentType="application/vnd.ms-office.activeX"/>
  <Override PartName="/xl/activeX/activeX1.bin" ContentType="application/vnd.ms-office.activeX"/>
  <Override PartName="/xl/activeX/activeX8.xml" ContentType="application/vnd.ms-office.activeX+xml"/>
  <Override PartName="/xl/activeX/activeX13.bin" ContentType="application/vnd.ms-office.activeX"/>
  <Override PartName="/xl/activeX/activeX22.bin" ContentType="application/vnd.ms-office.activeX"/>
  <Override PartName="/xl/activeX/activeX24.bin" ContentType="application/vnd.ms-office.activeX"/>
  <Override PartName="/xl/activeX/activeX29.xml" ContentType="application/vnd.ms-office.activeX+xml"/>
  <Override PartName="/xl/activeX/activeX33.bin" ContentType="application/vnd.ms-office.activeX"/>
  <Override PartName="/xl/activeX/activeX38.xml" ContentType="application/vnd.ms-office.activeX+xml"/>
  <Override PartName="/xl/worksheets/sheet6.xml" ContentType="application/vnd.openxmlformats-officedocument.spreadsheetml.worksheet+xml"/>
  <Override PartName="/xl/worksheets/sheet8.xml" ContentType="application/vnd.openxmlformats-officedocument.spreadsheetml.worksheet+xml"/>
  <Override PartName="/xl/activeX/activeX6.xml" ContentType="application/vnd.ms-office.activeX+xml"/>
  <Override PartName="/xl/activeX/activeX11.bin" ContentType="application/vnd.ms-office.activeX"/>
  <Override PartName="/xl/activeX/activeX18.xml" ContentType="application/vnd.ms-office.activeX+xml"/>
  <Override PartName="/xl/activeX/activeX20.bin" ContentType="application/vnd.ms-office.activeX"/>
  <Default Extension="emf" ContentType="image/x-emf"/>
  <Override PartName="/xl/activeX/activeX27.xml" ContentType="application/vnd.ms-office.activeX+xml"/>
  <Override PartName="/xl/activeX/activeX31.bin" ContentType="application/vnd.ms-office.activeX"/>
  <Override PartName="/xl/activeX/activeX36.xml" ContentType="application/vnd.ms-office.activeX+xml"/>
  <Override PartName="/xl/activeX/activeX40.bin" ContentType="application/vnd.ms-office.activeX"/>
  <Override PartName="/xl/workbook.xml" ContentType="application/vnd.openxmlformats-officedocument.spreadsheetml.sheet.main+xml"/>
  <Override PartName="/xl/worksheets/sheet4.xml" ContentType="application/vnd.openxmlformats-officedocument.spreadsheetml.worksheet+xml"/>
  <Override PartName="/xl/activeX/activeX2.xml" ContentType="application/vnd.ms-office.activeX+xml"/>
  <Override PartName="/xl/activeX/activeX4.xml" ContentType="application/vnd.ms-office.activeX+xml"/>
  <Override PartName="/xl/activeX/activeX16.xml" ContentType="application/vnd.ms-office.activeX+xml"/>
  <Override PartName="/xl/activeX/activeX25.xml" ContentType="application/vnd.ms-office.activeX+xml"/>
  <Override PartName="/xl/activeX/activeX34.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activeX/activeX14.xml" ContentType="application/vnd.ms-office.activeX+xml"/>
  <Override PartName="/xl/activeX/activeX23.xml" ContentType="application/vnd.ms-office.activeX+xml"/>
  <Override PartName="/xl/drawings/drawing1.xml" ContentType="application/vnd.openxmlformats-officedocument.drawing+xml"/>
  <Override PartName="/xl/activeX/activeX32.xml" ContentType="application/vnd.ms-office.activeX+xml"/>
  <Default Extension="vml" ContentType="application/vnd.openxmlformats-officedocument.vmlDrawing"/>
  <Override PartName="/xl/activeX/activeX12.xml" ContentType="application/vnd.ms-office.activeX+xml"/>
  <Override PartName="/xl/activeX/activeX21.xml" ContentType="application/vnd.ms-office.activeX+xml"/>
  <Override PartName="/xl/activeX/activeX30.xml" ContentType="application/vnd.ms-office.activeX+xml"/>
  <Override PartName="/xl/comments1.xml" ContentType="application/vnd.openxmlformats-officedocument.spreadsheetml.comments+xml"/>
  <Override PartName="/xl/calcChain.xml" ContentType="application/vnd.openxmlformats-officedocument.spreadsheetml.calcChain+xml"/>
  <Override PartName="/xl/activeX/activeX8.bin" ContentType="application/vnd.ms-office.activeX"/>
  <Override PartName="/xl/activeX/activeX10.xml" ContentType="application/vnd.ms-office.activeX+xml"/>
  <Override PartName="/xl/activeX/activeX29.bin" ContentType="application/vnd.ms-office.activeX"/>
  <Override PartName="/xl/activeX/activeX38.bin" ContentType="application/vnd.ms-office.activeX"/>
  <Override PartName="/xl/activeX/activeX6.bin" ContentType="application/vnd.ms-office.activeX"/>
  <Override PartName="/xl/activeX/activeX18.bin" ContentType="application/vnd.ms-office.activeX"/>
  <Override PartName="/xl/activeX/activeX27.bin" ContentType="application/vnd.ms-office.activeX"/>
  <Override PartName="/xl/activeX/activeX36.bin" ContentType="application/vnd.ms-office.activeX"/>
  <Override PartName="/docProps/core.xml" ContentType="application/vnd.openxmlformats-package.core-properties+xml"/>
  <Override PartName="/xl/activeX/activeX2.bin" ContentType="application/vnd.ms-office.activeX"/>
  <Override PartName="/xl/activeX/activeX16.bin" ContentType="application/vnd.ms-office.activeX"/>
  <Override PartName="/xl/activeX/activeX34.bin" ContentType="application/vnd.ms-office.activeX"/>
  <Override PartName="/xl/worksheets/sheet9.xml" ContentType="application/vnd.openxmlformats-officedocument.spreadsheetml.worksheet+xml"/>
  <Override PartName="/xl/theme/theme1.xml" ContentType="application/vnd.openxmlformats-officedocument.theme+xml"/>
  <Override PartName="/xl/activeX/activeX7.xml" ContentType="application/vnd.ms-office.activeX+xml"/>
  <Override PartName="/xl/activeX/activeX23.bin" ContentType="application/vnd.ms-office.activeX"/>
  <Override PartName="/xl/activeX/activeX39.xml" ContentType="application/vnd.ms-office.activeX+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725" yWindow="315" windowWidth="14790" windowHeight="14100"/>
  </bookViews>
  <sheets>
    <sheet name="基本情報" sheetId="2" r:id="rId1"/>
    <sheet name="視点1-1（解説）" sheetId="11" r:id="rId2"/>
    <sheet name="視点1-1（U値）" sheetId="7" r:id="rId3"/>
    <sheet name="視点1-1（q値等）" sheetId="8" r:id="rId4"/>
    <sheet name="視点1-2（解説）" sheetId="4" r:id="rId5"/>
    <sheet name="視点1-2（設備）" sheetId="6" r:id="rId6"/>
    <sheet name="視点2" sheetId="9" r:id="rId7"/>
    <sheet name="視点3" sheetId="10" r:id="rId8"/>
    <sheet name="方位係数" sheetId="5" state="hidden" r:id="rId9"/>
  </sheets>
  <definedNames>
    <definedName name="_xlnm.Print_Area" localSheetId="0">基本情報!$A$1:$K$418</definedName>
    <definedName name="_xlnm.Print_Area" localSheetId="3">'視点1-1（q値等）'!$A$1:$N$116</definedName>
    <definedName name="_xlnm.Print_Area" localSheetId="2">'視点1-1（U値）'!$A$1:$J$176</definedName>
    <definedName name="_xlnm.Print_Area" localSheetId="1">'視点1-1（解説）'!$A$1:$K$50</definedName>
    <definedName name="_xlnm.Print_Area" localSheetId="4">'視点1-2（解説）'!$A$1:$K$39</definedName>
    <definedName name="_xlnm.Print_Area" localSheetId="5">'視点1-2（設備）'!$A$1:$K$103</definedName>
    <definedName name="_xlnm.Print_Area" localSheetId="6">視点2!$A$1:$K$324</definedName>
    <definedName name="_xlnm.Print_Area" localSheetId="7">視点3!$A$1:$Q$417</definedName>
  </definedNames>
  <calcPr calcId="125725"/>
</workbook>
</file>

<file path=xl/calcChain.xml><?xml version="1.0" encoding="utf-8"?>
<calcChain xmlns="http://schemas.openxmlformats.org/spreadsheetml/2006/main">
  <c r="L117" i="10"/>
  <c r="L90"/>
  <c r="L65"/>
  <c r="L128"/>
  <c r="L103"/>
  <c r="L77"/>
  <c r="L135"/>
  <c r="L134"/>
  <c r="L133"/>
  <c r="L132"/>
  <c r="L131"/>
  <c r="L130"/>
  <c r="L129"/>
  <c r="L127"/>
  <c r="L126"/>
  <c r="L125"/>
  <c r="L124"/>
  <c r="L123"/>
  <c r="L122"/>
  <c r="L121"/>
  <c r="L120"/>
  <c r="L119"/>
  <c r="L118"/>
  <c r="L116"/>
  <c r="L115"/>
  <c r="J114"/>
  <c r="L114" s="1"/>
  <c r="L109"/>
  <c r="L108"/>
  <c r="L107"/>
  <c r="L106"/>
  <c r="L105"/>
  <c r="L104"/>
  <c r="L102"/>
  <c r="L101"/>
  <c r="L100"/>
  <c r="L99"/>
  <c r="L98"/>
  <c r="L97"/>
  <c r="L96"/>
  <c r="L95"/>
  <c r="L94"/>
  <c r="L93"/>
  <c r="L92"/>
  <c r="L91"/>
  <c r="L89"/>
  <c r="J88"/>
  <c r="L88" s="1"/>
  <c r="L83"/>
  <c r="L82"/>
  <c r="L81"/>
  <c r="L80"/>
  <c r="L79"/>
  <c r="L78"/>
  <c r="L76"/>
  <c r="L75"/>
  <c r="L72"/>
  <c r="L74"/>
  <c r="L73"/>
  <c r="L71"/>
  <c r="L69"/>
  <c r="L70"/>
  <c r="L68"/>
  <c r="L63"/>
  <c r="L67"/>
  <c r="L66"/>
  <c r="L64"/>
  <c r="J62"/>
  <c r="L62" s="1"/>
  <c r="N33"/>
  <c r="N32"/>
  <c r="N31"/>
  <c r="N30"/>
  <c r="N26"/>
  <c r="N25"/>
  <c r="N24"/>
  <c r="N23"/>
  <c r="N19"/>
  <c r="N18"/>
  <c r="N17"/>
  <c r="N16"/>
  <c r="N12"/>
  <c r="N11"/>
  <c r="N10"/>
  <c r="N9"/>
  <c r="E3"/>
  <c r="K90" i="8"/>
  <c r="I90"/>
  <c r="G90"/>
  <c r="E90"/>
  <c r="B90"/>
  <c r="G89"/>
  <c r="B89"/>
  <c r="E89"/>
  <c r="D83"/>
  <c r="K83"/>
  <c r="K82"/>
  <c r="I83"/>
  <c r="I82"/>
  <c r="H83"/>
  <c r="H82"/>
  <c r="L76"/>
  <c r="L75"/>
  <c r="L74"/>
  <c r="L73"/>
  <c r="L72"/>
  <c r="L71"/>
  <c r="L70"/>
  <c r="N70" s="1"/>
  <c r="L69"/>
  <c r="L68"/>
  <c r="L67"/>
  <c r="L66"/>
  <c r="L65"/>
  <c r="L64"/>
  <c r="L63"/>
  <c r="L62"/>
  <c r="L61"/>
  <c r="L60"/>
  <c r="I76"/>
  <c r="I75"/>
  <c r="I74"/>
  <c r="I73"/>
  <c r="I72"/>
  <c r="I71"/>
  <c r="I70"/>
  <c r="I69"/>
  <c r="I68"/>
  <c r="I67"/>
  <c r="I66"/>
  <c r="I65"/>
  <c r="I64"/>
  <c r="I63"/>
  <c r="I62"/>
  <c r="I61"/>
  <c r="I60"/>
  <c r="D76"/>
  <c r="D75"/>
  <c r="D74"/>
  <c r="D73"/>
  <c r="D72"/>
  <c r="D71"/>
  <c r="D70"/>
  <c r="K70" s="1"/>
  <c r="D69"/>
  <c r="D68"/>
  <c r="D67"/>
  <c r="D66"/>
  <c r="D65"/>
  <c r="D64"/>
  <c r="D62"/>
  <c r="D61"/>
  <c r="D60"/>
  <c r="L52"/>
  <c r="L51"/>
  <c r="L50"/>
  <c r="L49"/>
  <c r="L48"/>
  <c r="L47"/>
  <c r="L46"/>
  <c r="L45"/>
  <c r="L44"/>
  <c r="J52"/>
  <c r="J51"/>
  <c r="J50"/>
  <c r="J49"/>
  <c r="J48"/>
  <c r="J47"/>
  <c r="J46"/>
  <c r="J45"/>
  <c r="J44"/>
  <c r="E52"/>
  <c r="E51"/>
  <c r="E50"/>
  <c r="E49"/>
  <c r="E48"/>
  <c r="E47"/>
  <c r="E46"/>
  <c r="E45"/>
  <c r="E44"/>
  <c r="E39"/>
  <c r="E38"/>
  <c r="E34"/>
  <c r="E33"/>
  <c r="E28"/>
  <c r="E27"/>
  <c r="E26"/>
  <c r="E29" s="1"/>
  <c r="F89" s="1"/>
  <c r="L21"/>
  <c r="L20"/>
  <c r="L19"/>
  <c r="L18"/>
  <c r="L17"/>
  <c r="L16"/>
  <c r="L15"/>
  <c r="L14"/>
  <c r="L13"/>
  <c r="L12"/>
  <c r="L11"/>
  <c r="L10"/>
  <c r="J21"/>
  <c r="J20"/>
  <c r="J19"/>
  <c r="J18"/>
  <c r="J17"/>
  <c r="J16"/>
  <c r="J15"/>
  <c r="J14"/>
  <c r="J13"/>
  <c r="J12"/>
  <c r="J11"/>
  <c r="J10"/>
  <c r="E40" l="1"/>
  <c r="F90" s="1"/>
  <c r="L84" i="10"/>
  <c r="L110"/>
  <c r="L136"/>
  <c r="G70" i="8"/>
  <c r="I16"/>
  <c r="K16" s="1"/>
  <c r="E21"/>
  <c r="E20"/>
  <c r="H20" s="1"/>
  <c r="E19"/>
  <c r="E18"/>
  <c r="H18" s="1"/>
  <c r="E13"/>
  <c r="E12"/>
  <c r="E11"/>
  <c r="H11" s="1"/>
  <c r="E10"/>
  <c r="E22" s="1"/>
  <c r="F88" s="1"/>
  <c r="D84"/>
  <c r="F92" s="1"/>
  <c r="J83"/>
  <c r="G83"/>
  <c r="L82"/>
  <c r="G82"/>
  <c r="G84" s="1"/>
  <c r="H92" s="1"/>
  <c r="D77"/>
  <c r="F91" s="1"/>
  <c r="N76"/>
  <c r="K76"/>
  <c r="G76"/>
  <c r="N75"/>
  <c r="K75"/>
  <c r="G75"/>
  <c r="N74"/>
  <c r="K74"/>
  <c r="G74"/>
  <c r="N73"/>
  <c r="K73"/>
  <c r="G73"/>
  <c r="N72"/>
  <c r="K72"/>
  <c r="G72"/>
  <c r="N71"/>
  <c r="K71"/>
  <c r="G71"/>
  <c r="N69"/>
  <c r="K69"/>
  <c r="G69"/>
  <c r="N68"/>
  <c r="K68"/>
  <c r="G68"/>
  <c r="N67"/>
  <c r="K67"/>
  <c r="G67"/>
  <c r="N66"/>
  <c r="K66"/>
  <c r="G66"/>
  <c r="N65"/>
  <c r="K65"/>
  <c r="G65"/>
  <c r="N64"/>
  <c r="K64"/>
  <c r="G64"/>
  <c r="N63"/>
  <c r="K63"/>
  <c r="G63"/>
  <c r="N62"/>
  <c r="K62"/>
  <c r="G62"/>
  <c r="N61"/>
  <c r="K61"/>
  <c r="G61"/>
  <c r="N60"/>
  <c r="K60"/>
  <c r="G60"/>
  <c r="E53"/>
  <c r="I52"/>
  <c r="M52" s="1"/>
  <c r="H52"/>
  <c r="I51"/>
  <c r="M51" s="1"/>
  <c r="H51"/>
  <c r="I50"/>
  <c r="M50" s="1"/>
  <c r="H50"/>
  <c r="I49"/>
  <c r="M49" s="1"/>
  <c r="H49"/>
  <c r="I48"/>
  <c r="M48" s="1"/>
  <c r="H48"/>
  <c r="I47"/>
  <c r="M47" s="1"/>
  <c r="H47"/>
  <c r="I46"/>
  <c r="M46" s="1"/>
  <c r="H46"/>
  <c r="I45"/>
  <c r="M45" s="1"/>
  <c r="H45"/>
  <c r="I44"/>
  <c r="M44" s="1"/>
  <c r="H44"/>
  <c r="I39"/>
  <c r="M39" s="1"/>
  <c r="H39"/>
  <c r="I38"/>
  <c r="H33"/>
  <c r="H34" s="1"/>
  <c r="H28"/>
  <c r="H27"/>
  <c r="H26"/>
  <c r="I21"/>
  <c r="M21" s="1"/>
  <c r="H21"/>
  <c r="I20"/>
  <c r="I19"/>
  <c r="M19" s="1"/>
  <c r="H19"/>
  <c r="I18"/>
  <c r="M18" s="1"/>
  <c r="I17"/>
  <c r="M17" s="1"/>
  <c r="H17"/>
  <c r="H16"/>
  <c r="I15"/>
  <c r="M15" s="1"/>
  <c r="H15"/>
  <c r="I14"/>
  <c r="M14" s="1"/>
  <c r="H14"/>
  <c r="I13"/>
  <c r="M13" s="1"/>
  <c r="H13"/>
  <c r="I12"/>
  <c r="H12"/>
  <c r="I11"/>
  <c r="I10"/>
  <c r="G85" i="7"/>
  <c r="J83"/>
  <c r="J84" s="1"/>
  <c r="I83"/>
  <c r="I84" s="1"/>
  <c r="H83"/>
  <c r="H84" s="1"/>
  <c r="G83"/>
  <c r="G84" s="1"/>
  <c r="G45"/>
  <c r="J43"/>
  <c r="J44" s="1"/>
  <c r="I43"/>
  <c r="I44" s="1"/>
  <c r="H43"/>
  <c r="H44" s="1"/>
  <c r="G43"/>
  <c r="G44" s="1"/>
  <c r="G72"/>
  <c r="J70"/>
  <c r="J71" s="1"/>
  <c r="I70"/>
  <c r="I71" s="1"/>
  <c r="H70"/>
  <c r="H71" s="1"/>
  <c r="G70"/>
  <c r="G71" s="1"/>
  <c r="G59"/>
  <c r="J57"/>
  <c r="J58" s="1"/>
  <c r="I57"/>
  <c r="I58" s="1"/>
  <c r="H57"/>
  <c r="H58" s="1"/>
  <c r="G57"/>
  <c r="G58" s="1"/>
  <c r="H13"/>
  <c r="H12"/>
  <c r="H10"/>
  <c r="G13"/>
  <c r="G11"/>
  <c r="G10"/>
  <c r="G15" s="1"/>
  <c r="G16" s="1"/>
  <c r="G31"/>
  <c r="J29"/>
  <c r="J30" s="1"/>
  <c r="I29"/>
  <c r="H29"/>
  <c r="H30" s="1"/>
  <c r="G29"/>
  <c r="G30" s="1"/>
  <c r="I30"/>
  <c r="I103"/>
  <c r="I99"/>
  <c r="I95"/>
  <c r="I91"/>
  <c r="J15"/>
  <c r="J16" s="1"/>
  <c r="I15"/>
  <c r="I16" s="1"/>
  <c r="F107" l="1"/>
  <c r="H53" i="8"/>
  <c r="H29"/>
  <c r="H89" s="1"/>
  <c r="M53"/>
  <c r="H10"/>
  <c r="H22" s="1"/>
  <c r="H88" s="1"/>
  <c r="M20"/>
  <c r="K50"/>
  <c r="G77"/>
  <c r="H91" s="1"/>
  <c r="M11"/>
  <c r="N77"/>
  <c r="L91" s="1"/>
  <c r="M16"/>
  <c r="M10"/>
  <c r="M12"/>
  <c r="M38"/>
  <c r="M40" s="1"/>
  <c r="L90" s="1"/>
  <c r="K44"/>
  <c r="K77"/>
  <c r="J91" s="1"/>
  <c r="K39"/>
  <c r="K46"/>
  <c r="K48"/>
  <c r="K52"/>
  <c r="H38"/>
  <c r="H40" s="1"/>
  <c r="H90" s="1"/>
  <c r="K38"/>
  <c r="F93"/>
  <c r="K45"/>
  <c r="K47"/>
  <c r="K49"/>
  <c r="K51"/>
  <c r="J82"/>
  <c r="J84" s="1"/>
  <c r="J92" s="1"/>
  <c r="K10"/>
  <c r="K11"/>
  <c r="K12"/>
  <c r="K13"/>
  <c r="K14"/>
  <c r="K15"/>
  <c r="K17"/>
  <c r="K18"/>
  <c r="K19"/>
  <c r="K20"/>
  <c r="K21"/>
  <c r="L83"/>
  <c r="L84" s="1"/>
  <c r="L92" s="1"/>
  <c r="H15" i="7"/>
  <c r="H16" s="1"/>
  <c r="G17" s="1"/>
  <c r="K40" i="8" l="1"/>
  <c r="J90" s="1"/>
  <c r="H93"/>
  <c r="H94" s="1"/>
  <c r="M22"/>
  <c r="K53"/>
  <c r="K22"/>
  <c r="J88" s="1"/>
  <c r="L88" l="1"/>
  <c r="L93" s="1"/>
  <c r="J93"/>
  <c r="J94" s="1"/>
</calcChain>
</file>

<file path=xl/comments1.xml><?xml version="1.0" encoding="utf-8"?>
<comments xmlns="http://schemas.openxmlformats.org/spreadsheetml/2006/main">
  <authors>
    <author>miyajima</author>
  </authors>
  <commentList>
    <comment ref="G7" authorId="0">
      <text>
        <r>
          <rPr>
            <sz val="9"/>
            <color indexed="81"/>
            <rFont val="ＭＳ Ｐゴシック"/>
            <family val="3"/>
            <charset val="128"/>
          </rPr>
          <t xml:space="preserve">断面ごと（断熱部と熱橋部など）の見付面積比を入力して下さい。単位は[%]でも比率でもかまいません
</t>
        </r>
      </text>
    </comment>
    <comment ref="B9" authorId="0">
      <text>
        <r>
          <rPr>
            <sz val="9"/>
            <color indexed="81"/>
            <rFont val="ＭＳ Ｐゴシック"/>
            <family val="3"/>
            <charset val="128"/>
          </rPr>
          <t xml:space="preserve">両側の表面熱伝達抵抗は、付録（このシートの下部）に従って下さい
</t>
        </r>
      </text>
    </comment>
    <comment ref="E11" authorId="0">
      <text>
        <r>
          <rPr>
            <sz val="9"/>
            <color indexed="81"/>
            <rFont val="ＭＳ Ｐゴシック"/>
            <family val="3"/>
            <charset val="128"/>
          </rPr>
          <t>一般的な材料の熱伝導率は付録（このシートの下部）をご覧下さい。パンフレット等の記載で確認できる場合は、製品ごとの値でもかまいません。</t>
        </r>
      </text>
    </comment>
    <comment ref="G11" authorId="0">
      <text>
        <r>
          <rPr>
            <sz val="9"/>
            <color indexed="81"/>
            <rFont val="ＭＳ Ｐゴシック"/>
            <family val="3"/>
            <charset val="128"/>
          </rPr>
          <t>各材料の熱抵抗を、d÷1000÷λで入力して下さい（中空層の場合は単にその熱抵抗値を入力して下さい）</t>
        </r>
      </text>
    </comment>
    <comment ref="B13" authorId="0">
      <text>
        <r>
          <rPr>
            <sz val="9"/>
            <color indexed="81"/>
            <rFont val="ＭＳ Ｐゴシック"/>
            <family val="3"/>
            <charset val="128"/>
          </rPr>
          <t>行数が不足する場合は適宜追加して下さい</t>
        </r>
      </text>
    </comment>
    <comment ref="G15" authorId="0">
      <text>
        <r>
          <rPr>
            <sz val="9"/>
            <color indexed="81"/>
            <rFont val="ＭＳ Ｐゴシック"/>
            <family val="3"/>
            <charset val="128"/>
          </rPr>
          <t>熱抵抗小計・熱貫流率欄には数式が記入されており、通常は編集する必要はありません（行追加時は、合計範囲をご確認下さい）</t>
        </r>
      </text>
    </comment>
    <comment ref="G17" authorId="0">
      <text>
        <r>
          <rPr>
            <sz val="9"/>
            <color indexed="81"/>
            <rFont val="ＭＳ Ｐゴシック"/>
            <family val="3"/>
            <charset val="128"/>
          </rPr>
          <t>この値を面積表の該当する欄に転記して下さい</t>
        </r>
      </text>
    </comment>
  </commentList>
</comments>
</file>

<file path=xl/comments2.xml><?xml version="1.0" encoding="utf-8"?>
<comments xmlns="http://schemas.openxmlformats.org/spreadsheetml/2006/main">
  <authors>
    <author>miyajima</author>
  </authors>
  <commentList>
    <comment ref="A4" authorId="0">
      <text>
        <r>
          <rPr>
            <sz val="9"/>
            <color indexed="81"/>
            <rFont val="ＭＳ Ｐゴシック"/>
            <family val="3"/>
            <charset val="128"/>
          </rPr>
          <t>地域区分、断熱位置をプルダウンで選択して下さい。選択に応じて、外壁・窓面積、方位係数等がセットされます。</t>
        </r>
      </text>
    </comment>
    <comment ref="F9" authorId="0">
      <text>
        <r>
          <rPr>
            <sz val="9"/>
            <color indexed="81"/>
            <rFont val="ＭＳ Ｐゴシック"/>
            <family val="3"/>
            <charset val="128"/>
          </rPr>
          <t>外壁・床・基礎・天井・屋根の熱貫流率は、
視点1-1（U値）シートから転記して下さい</t>
        </r>
      </text>
    </comment>
    <comment ref="H59" authorId="0">
      <text>
        <r>
          <rPr>
            <sz val="9"/>
            <color indexed="81"/>
            <rFont val="ＭＳ Ｐゴシック"/>
            <family val="3"/>
            <charset val="128"/>
          </rPr>
          <t>窓のU値・η値、ドアのU値は、省エネ基準またはメーカー資料などを参照して数値を記入して下さい</t>
        </r>
      </text>
    </comment>
  </commentList>
</comments>
</file>

<file path=xl/sharedStrings.xml><?xml version="1.0" encoding="utf-8"?>
<sst xmlns="http://schemas.openxmlformats.org/spreadsheetml/2006/main" count="972" uniqueCount="507">
  <si>
    <t>備考</t>
    <rPh sb="0" eb="2">
      <t>ビコウ</t>
    </rPh>
    <phoneticPr fontId="2"/>
  </si>
  <si>
    <t>■基本情報</t>
    <rPh sb="1" eb="3">
      <t>キホン</t>
    </rPh>
    <rPh sb="3" eb="5">
      <t>ジョウホウ</t>
    </rPh>
    <phoneticPr fontId="2"/>
  </si>
  <si>
    <t>水色のセルに必要事項を記入して下さい。</t>
    <rPh sb="0" eb="2">
      <t>ミズイロ</t>
    </rPh>
    <rPh sb="6" eb="8">
      <t>ヒツヨウ</t>
    </rPh>
    <rPh sb="8" eb="10">
      <t>ジコウ</t>
    </rPh>
    <rPh sb="11" eb="13">
      <t>キニュウ</t>
    </rPh>
    <rPh sb="15" eb="16">
      <t>クダ</t>
    </rPh>
    <phoneticPr fontId="2"/>
  </si>
  <si>
    <t>貴社名</t>
    <rPh sb="0" eb="2">
      <t>キシャ</t>
    </rPh>
    <rPh sb="2" eb="3">
      <t>メイ</t>
    </rPh>
    <phoneticPr fontId="2"/>
  </si>
  <si>
    <t>ご担当者様</t>
    <rPh sb="1" eb="4">
      <t>タントウシャ</t>
    </rPh>
    <rPh sb="4" eb="5">
      <t>サマ</t>
    </rPh>
    <phoneticPr fontId="2"/>
  </si>
  <si>
    <t>ご所属</t>
    <rPh sb="1" eb="3">
      <t>ショゾク</t>
    </rPh>
    <phoneticPr fontId="2"/>
  </si>
  <si>
    <t>ご住所（郵送物送付先）</t>
    <rPh sb="1" eb="3">
      <t>ジュウショ</t>
    </rPh>
    <rPh sb="4" eb="6">
      <t>ユウソウ</t>
    </rPh>
    <rPh sb="6" eb="7">
      <t>ブツ</t>
    </rPh>
    <rPh sb="7" eb="9">
      <t>ソウフ</t>
    </rPh>
    <rPh sb="9" eb="10">
      <t>サキ</t>
    </rPh>
    <phoneticPr fontId="2"/>
  </si>
  <si>
    <t>ご氏名</t>
    <rPh sb="1" eb="3">
      <t>シメイ</t>
    </rPh>
    <phoneticPr fontId="2"/>
  </si>
  <si>
    <t>電話番号</t>
    <rPh sb="0" eb="2">
      <t>デンワ</t>
    </rPh>
    <rPh sb="2" eb="4">
      <t>バンゴウ</t>
    </rPh>
    <phoneticPr fontId="2"/>
  </si>
  <si>
    <t>メールアドレス</t>
    <phoneticPr fontId="2"/>
  </si>
  <si>
    <t>応募するシリーズ（１）</t>
    <rPh sb="0" eb="2">
      <t>オウボ</t>
    </rPh>
    <phoneticPr fontId="2"/>
  </si>
  <si>
    <t>シリーズ名</t>
    <rPh sb="4" eb="5">
      <t>メイ</t>
    </rPh>
    <phoneticPr fontId="2"/>
  </si>
  <si>
    <t>応募するシリーズ（２）</t>
    <rPh sb="0" eb="2">
      <t>オウボ</t>
    </rPh>
    <phoneticPr fontId="2"/>
  </si>
  <si>
    <t>応募するシリーズ（３）</t>
    <rPh sb="0" eb="2">
      <t>オウボ</t>
    </rPh>
    <phoneticPr fontId="2"/>
  </si>
  <si>
    <t>複数の住宅シリーズで応募する場合は以下の欄に記入して下さい。</t>
    <rPh sb="0" eb="2">
      <t>フクスウ</t>
    </rPh>
    <rPh sb="3" eb="5">
      <t>ジュウタク</t>
    </rPh>
    <rPh sb="10" eb="12">
      <t>オウボ</t>
    </rPh>
    <rPh sb="14" eb="16">
      <t>バアイ</t>
    </rPh>
    <rPh sb="17" eb="19">
      <t>イカ</t>
    </rPh>
    <rPh sb="20" eb="21">
      <t>ラン</t>
    </rPh>
    <rPh sb="22" eb="24">
      <t>キニュウ</t>
    </rPh>
    <rPh sb="26" eb="27">
      <t>クダ</t>
    </rPh>
    <phoneticPr fontId="2"/>
  </si>
  <si>
    <t>（件）</t>
    <rPh sb="1" eb="2">
      <t>ケン</t>
    </rPh>
    <phoneticPr fontId="2"/>
  </si>
  <si>
    <r>
      <t>応募件数</t>
    </r>
    <r>
      <rPr>
        <sz val="8"/>
        <color theme="1"/>
        <rFont val="HGPｺﾞｼｯｸM"/>
        <family val="3"/>
        <charset val="128"/>
      </rPr>
      <t>（※2）</t>
    </r>
    <rPh sb="0" eb="2">
      <t>オウボ</t>
    </rPh>
    <rPh sb="2" eb="4">
      <t>ケンスウ</t>
    </rPh>
    <phoneticPr fontId="2"/>
  </si>
  <si>
    <t>■視点1-2（設備の省エネルギー性能）</t>
    <rPh sb="1" eb="3">
      <t>シテン</t>
    </rPh>
    <rPh sb="7" eb="9">
      <t>セツビ</t>
    </rPh>
    <rPh sb="10" eb="11">
      <t>ショウ</t>
    </rPh>
    <rPh sb="16" eb="18">
      <t>セイノウ</t>
    </rPh>
    <phoneticPr fontId="2"/>
  </si>
  <si>
    <t>セントラル空調機</t>
    <rPh sb="5" eb="7">
      <t>クウチョウ</t>
    </rPh>
    <rPh sb="7" eb="8">
      <t>キ</t>
    </rPh>
    <phoneticPr fontId="2"/>
  </si>
  <si>
    <t>「「主たる居室」と「その他の居室」の両方あるいはいずれかに暖房設備機器または放熱器を設置する」を選択した場合</t>
    <rPh sb="2" eb="3">
      <t>シュ</t>
    </rPh>
    <rPh sb="5" eb="7">
      <t>キョシツ</t>
    </rPh>
    <rPh sb="12" eb="13">
      <t>タ</t>
    </rPh>
    <rPh sb="14" eb="16">
      <t>キョシツ</t>
    </rPh>
    <rPh sb="18" eb="20">
      <t>リョウホウ</t>
    </rPh>
    <rPh sb="29" eb="31">
      <t>ダンボウ</t>
    </rPh>
    <rPh sb="31" eb="33">
      <t>セツビ</t>
    </rPh>
    <rPh sb="33" eb="35">
      <t>キキ</t>
    </rPh>
    <rPh sb="38" eb="40">
      <t>ホウネツ</t>
    </rPh>
    <rPh sb="40" eb="41">
      <t>キ</t>
    </rPh>
    <rPh sb="42" eb="44">
      <t>セッチ</t>
    </rPh>
    <rPh sb="48" eb="50">
      <t>センタク</t>
    </rPh>
    <rPh sb="52" eb="54">
      <t>バアイ</t>
    </rPh>
    <phoneticPr fontId="2"/>
  </si>
  <si>
    <t>「ダクト式セントラル空調機を用いて住宅全体を暖房する」を選択した場合</t>
    <rPh sb="4" eb="5">
      <t>シキ</t>
    </rPh>
    <rPh sb="10" eb="12">
      <t>クウチョウ</t>
    </rPh>
    <rPh sb="12" eb="13">
      <t>キ</t>
    </rPh>
    <rPh sb="14" eb="15">
      <t>モチ</t>
    </rPh>
    <rPh sb="17" eb="19">
      <t>ジュウタク</t>
    </rPh>
    <rPh sb="19" eb="21">
      <t>ゼンタイ</t>
    </rPh>
    <rPh sb="22" eb="24">
      <t>ダンボウ</t>
    </rPh>
    <rPh sb="28" eb="30">
      <t>センタク</t>
    </rPh>
    <rPh sb="32" eb="34">
      <t>バアイ</t>
    </rPh>
    <phoneticPr fontId="2"/>
  </si>
  <si>
    <t>◆暖房設備・冷房設備</t>
    <rPh sb="1" eb="3">
      <t>ダンボウ</t>
    </rPh>
    <rPh sb="3" eb="5">
      <t>セツビ</t>
    </rPh>
    <rPh sb="6" eb="8">
      <t>レイボウ</t>
    </rPh>
    <rPh sb="8" eb="10">
      <t>セツビ</t>
    </rPh>
    <phoneticPr fontId="2"/>
  </si>
  <si>
    <r>
      <t>定格</t>
    </r>
    <r>
      <rPr>
        <b/>
        <sz val="10"/>
        <color rgb="FFFF0000"/>
        <rFont val="HGPｺﾞｼｯｸM"/>
        <family val="3"/>
        <charset val="128"/>
      </rPr>
      <t>冷房</t>
    </r>
    <r>
      <rPr>
        <sz val="10"/>
        <color theme="1"/>
        <rFont val="HGPｺﾞｼｯｸM"/>
        <family val="3"/>
        <charset val="128"/>
      </rPr>
      <t>能力[kW]</t>
    </r>
    <rPh sb="0" eb="2">
      <t>テイカク</t>
    </rPh>
    <rPh sb="2" eb="4">
      <t>レイボウ</t>
    </rPh>
    <rPh sb="4" eb="6">
      <t>ノウリョク</t>
    </rPh>
    <phoneticPr fontId="2"/>
  </si>
  <si>
    <r>
      <t>定格</t>
    </r>
    <r>
      <rPr>
        <b/>
        <sz val="10"/>
        <color rgb="FFFF0000"/>
        <rFont val="HGPｺﾞｼｯｸM"/>
        <family val="3"/>
        <charset val="128"/>
      </rPr>
      <t>冷房</t>
    </r>
    <r>
      <rPr>
        <sz val="10"/>
        <color theme="1"/>
        <rFont val="HGPｺﾞｼｯｸM"/>
        <family val="3"/>
        <charset val="128"/>
      </rPr>
      <t>消費電力[kW]</t>
    </r>
    <rPh sb="0" eb="2">
      <t>テイカク</t>
    </rPh>
    <rPh sb="2" eb="4">
      <t>レイボウ</t>
    </rPh>
    <rPh sb="4" eb="6">
      <t>ショウヒ</t>
    </rPh>
    <rPh sb="6" eb="8">
      <t>デンリョク</t>
    </rPh>
    <phoneticPr fontId="2"/>
  </si>
  <si>
    <r>
      <t>定格</t>
    </r>
    <r>
      <rPr>
        <b/>
        <sz val="10"/>
        <color rgb="FFFF0000"/>
        <rFont val="HGPｺﾞｼｯｸM"/>
        <family val="3"/>
        <charset val="128"/>
      </rPr>
      <t>冷房</t>
    </r>
    <r>
      <rPr>
        <sz val="10"/>
        <color theme="1"/>
        <rFont val="HGPｺﾞｼｯｸM"/>
        <family val="3"/>
        <charset val="128"/>
      </rPr>
      <t>エネルギー消費効率</t>
    </r>
    <rPh sb="0" eb="2">
      <t>テイカク</t>
    </rPh>
    <rPh sb="2" eb="4">
      <t>レイボウ</t>
    </rPh>
    <rPh sb="9" eb="11">
      <t>ショウヒ</t>
    </rPh>
    <rPh sb="11" eb="13">
      <t>コウリツ</t>
    </rPh>
    <phoneticPr fontId="2"/>
  </si>
  <si>
    <t>定格能力におけるエネルギー消費効率[%]</t>
    <rPh sb="0" eb="2">
      <t>テイカク</t>
    </rPh>
    <rPh sb="2" eb="4">
      <t>ノウリョク</t>
    </rPh>
    <rPh sb="13" eb="15">
      <t>ショウヒ</t>
    </rPh>
    <rPh sb="15" eb="17">
      <t>コウリツ</t>
    </rPh>
    <phoneticPr fontId="2"/>
  </si>
  <si>
    <t>敷設率[%]</t>
    <rPh sb="0" eb="2">
      <t>フセツ</t>
    </rPh>
    <rPh sb="2" eb="3">
      <t>リツ</t>
    </rPh>
    <phoneticPr fontId="2"/>
  </si>
  <si>
    <t>上面放熱率[%]</t>
    <rPh sb="0" eb="2">
      <t>ジョウメン</t>
    </rPh>
    <rPh sb="2" eb="4">
      <t>ホウネツ</t>
    </rPh>
    <rPh sb="4" eb="5">
      <t>リツ</t>
    </rPh>
    <phoneticPr fontId="2"/>
  </si>
  <si>
    <t>「温水床暖房」を選択した場合</t>
    <rPh sb="1" eb="3">
      <t>オンスイ</t>
    </rPh>
    <rPh sb="3" eb="4">
      <t>ユカ</t>
    </rPh>
    <rPh sb="4" eb="6">
      <t>ダンボウ</t>
    </rPh>
    <rPh sb="8" eb="10">
      <t>センタク</t>
    </rPh>
    <rPh sb="12" eb="14">
      <t>バアイ</t>
    </rPh>
    <phoneticPr fontId="2"/>
  </si>
  <si>
    <t>暖房方式</t>
    <rPh sb="0" eb="2">
      <t>ダンボウ</t>
    </rPh>
    <rPh sb="2" eb="4">
      <t>ホウシキ</t>
    </rPh>
    <phoneticPr fontId="2"/>
  </si>
  <si>
    <t>その他の暖房設備を選択した場合</t>
    <rPh sb="2" eb="3">
      <t>タ</t>
    </rPh>
    <rPh sb="4" eb="6">
      <t>ダンボウ</t>
    </rPh>
    <rPh sb="6" eb="8">
      <t>セツビ</t>
    </rPh>
    <rPh sb="9" eb="11">
      <t>センタク</t>
    </rPh>
    <rPh sb="13" eb="15">
      <t>バアイ</t>
    </rPh>
    <phoneticPr fontId="2"/>
  </si>
  <si>
    <t>「パネルラジエータ―」・「ファンコンベクタ―」の場合</t>
    <phoneticPr fontId="2"/>
  </si>
  <si>
    <t>「電気ヒートポンプ式」「ヒートポンプ・ガス瞬間式併用型」を選択した場合</t>
    <rPh sb="1" eb="3">
      <t>デンキ</t>
    </rPh>
    <rPh sb="9" eb="10">
      <t>シキ</t>
    </rPh>
    <rPh sb="21" eb="23">
      <t>シュンカン</t>
    </rPh>
    <rPh sb="23" eb="24">
      <t>シキ</t>
    </rPh>
    <rPh sb="24" eb="27">
      <t>ヘイヨウガタ</t>
    </rPh>
    <rPh sb="29" eb="31">
      <t>センタク</t>
    </rPh>
    <rPh sb="33" eb="35">
      <t>バアイ</t>
    </rPh>
    <phoneticPr fontId="2"/>
  </si>
  <si>
    <t>その他の冷房設備を選択した場合</t>
    <rPh sb="2" eb="3">
      <t>タ</t>
    </rPh>
    <rPh sb="4" eb="6">
      <t>レイボウ</t>
    </rPh>
    <rPh sb="6" eb="8">
      <t>セツビ</t>
    </rPh>
    <rPh sb="9" eb="11">
      <t>センタク</t>
    </rPh>
    <rPh sb="13" eb="15">
      <t>バアイ</t>
    </rPh>
    <phoneticPr fontId="2"/>
  </si>
  <si>
    <t>冷房方式</t>
    <rPh sb="0" eb="2">
      <t>レイボウ</t>
    </rPh>
    <rPh sb="2" eb="4">
      <t>ホウシキ</t>
    </rPh>
    <phoneticPr fontId="2"/>
  </si>
  <si>
    <t>（１）主たる居室の暖房設備</t>
    <rPh sb="3" eb="4">
      <t>シュ</t>
    </rPh>
    <rPh sb="6" eb="8">
      <t>キョシツ</t>
    </rPh>
    <rPh sb="9" eb="11">
      <t>ダンボウ</t>
    </rPh>
    <rPh sb="11" eb="13">
      <t>セツビ</t>
    </rPh>
    <phoneticPr fontId="2"/>
  </si>
  <si>
    <t>（２）その他の居室の暖房設備</t>
    <rPh sb="5" eb="6">
      <t>タ</t>
    </rPh>
    <rPh sb="7" eb="9">
      <t>キョシツ</t>
    </rPh>
    <rPh sb="10" eb="12">
      <t>ダンボウ</t>
    </rPh>
    <rPh sb="12" eb="14">
      <t>セツビ</t>
    </rPh>
    <phoneticPr fontId="2"/>
  </si>
  <si>
    <t>（４）主たる居室の冷房設備</t>
    <rPh sb="3" eb="4">
      <t>シュ</t>
    </rPh>
    <rPh sb="6" eb="8">
      <t>キョシツ</t>
    </rPh>
    <rPh sb="9" eb="11">
      <t>レイボウ</t>
    </rPh>
    <rPh sb="11" eb="13">
      <t>セツビ</t>
    </rPh>
    <phoneticPr fontId="2"/>
  </si>
  <si>
    <t>（５）その他の居室の冷房設備</t>
    <rPh sb="5" eb="6">
      <t>タ</t>
    </rPh>
    <rPh sb="7" eb="9">
      <t>キョシツ</t>
    </rPh>
    <rPh sb="10" eb="12">
      <t>レイボウ</t>
    </rPh>
    <rPh sb="12" eb="14">
      <t>セツビ</t>
    </rPh>
    <phoneticPr fontId="2"/>
  </si>
  <si>
    <t>メーカー・製品型番</t>
    <rPh sb="5" eb="7">
      <t>セイヒン</t>
    </rPh>
    <rPh sb="7" eb="9">
      <t>カタバン</t>
    </rPh>
    <phoneticPr fontId="2"/>
  </si>
  <si>
    <t>◆換気設備</t>
    <rPh sb="1" eb="3">
      <t>カンキ</t>
    </rPh>
    <rPh sb="3" eb="5">
      <t>セツビ</t>
    </rPh>
    <phoneticPr fontId="2"/>
  </si>
  <si>
    <t>「ダクト式」換気設備を選択した場合</t>
    <rPh sb="4" eb="5">
      <t>シキ</t>
    </rPh>
    <rPh sb="6" eb="8">
      <t>カンキ</t>
    </rPh>
    <rPh sb="8" eb="10">
      <t>セツビ</t>
    </rPh>
    <rPh sb="11" eb="13">
      <t>センタク</t>
    </rPh>
    <rPh sb="15" eb="17">
      <t>バアイ</t>
    </rPh>
    <phoneticPr fontId="2"/>
  </si>
  <si>
    <t>送風機のメーカー・製品型番</t>
    <rPh sb="0" eb="3">
      <t>ソウフウキ</t>
    </rPh>
    <rPh sb="9" eb="11">
      <t>セイヒン</t>
    </rPh>
    <rPh sb="11" eb="13">
      <t>カタバン</t>
    </rPh>
    <phoneticPr fontId="2"/>
  </si>
  <si>
    <t>ダクト内径（最も径の小さい部分）[mm]</t>
    <rPh sb="3" eb="5">
      <t>ナイケイ</t>
    </rPh>
    <rPh sb="6" eb="7">
      <t>モット</t>
    </rPh>
    <rPh sb="8" eb="9">
      <t>ケイ</t>
    </rPh>
    <rPh sb="10" eb="11">
      <t>チイ</t>
    </rPh>
    <rPh sb="13" eb="15">
      <t>ブブン</t>
    </rPh>
    <phoneticPr fontId="2"/>
  </si>
  <si>
    <t>「壁付け式」換気設備を選択した場合</t>
    <rPh sb="1" eb="2">
      <t>カベ</t>
    </rPh>
    <rPh sb="2" eb="3">
      <t>ツ</t>
    </rPh>
    <rPh sb="4" eb="5">
      <t>シキ</t>
    </rPh>
    <rPh sb="6" eb="8">
      <t>カンキ</t>
    </rPh>
    <rPh sb="8" eb="10">
      <t>セツビ</t>
    </rPh>
    <rPh sb="11" eb="13">
      <t>センタク</t>
    </rPh>
    <rPh sb="15" eb="17">
      <t>バアイ</t>
    </rPh>
    <phoneticPr fontId="2"/>
  </si>
  <si>
    <t>有効換気量率[%]</t>
    <rPh sb="0" eb="2">
      <t>ユウコウ</t>
    </rPh>
    <rPh sb="2" eb="5">
      <t>カンキリョウ</t>
    </rPh>
    <rPh sb="5" eb="6">
      <t>リツ</t>
    </rPh>
    <phoneticPr fontId="2"/>
  </si>
  <si>
    <t>温度交換効率[%]</t>
    <rPh sb="0" eb="2">
      <t>オンド</t>
    </rPh>
    <rPh sb="2" eb="4">
      <t>コウカン</t>
    </rPh>
    <rPh sb="4" eb="6">
      <t>コウリツ</t>
    </rPh>
    <phoneticPr fontId="2"/>
  </si>
  <si>
    <t>補正温度交換効率[%]</t>
    <rPh sb="0" eb="2">
      <t>ホセイ</t>
    </rPh>
    <rPh sb="2" eb="4">
      <t>オンド</t>
    </rPh>
    <rPh sb="4" eb="6">
      <t>コウカン</t>
    </rPh>
    <rPh sb="6" eb="8">
      <t>コウリツ</t>
    </rPh>
    <phoneticPr fontId="2"/>
  </si>
  <si>
    <t>採用する換気設備について、メーカー・型番・性能等を記入して下さい。性能等が不明の場合は「不明」と記入して下さい。</t>
    <rPh sb="0" eb="2">
      <t>サイヨウ</t>
    </rPh>
    <rPh sb="4" eb="6">
      <t>カンキ</t>
    </rPh>
    <rPh sb="6" eb="8">
      <t>セツビ</t>
    </rPh>
    <rPh sb="33" eb="35">
      <t>セイノウ</t>
    </rPh>
    <rPh sb="35" eb="36">
      <t>トウ</t>
    </rPh>
    <rPh sb="37" eb="39">
      <t>フメイ</t>
    </rPh>
    <rPh sb="40" eb="42">
      <t>バアイ</t>
    </rPh>
    <rPh sb="44" eb="46">
      <t>フメイ</t>
    </rPh>
    <rPh sb="48" eb="50">
      <t>キニュウ</t>
    </rPh>
    <rPh sb="52" eb="53">
      <t>クダ</t>
    </rPh>
    <phoneticPr fontId="2"/>
  </si>
  <si>
    <t>「熱交換型換気を採用する」を選択した場合</t>
    <rPh sb="1" eb="4">
      <t>ネツコウカン</t>
    </rPh>
    <rPh sb="4" eb="5">
      <t>ガタ</t>
    </rPh>
    <rPh sb="5" eb="7">
      <t>カンキ</t>
    </rPh>
    <rPh sb="8" eb="10">
      <t>サイヨウ</t>
    </rPh>
    <rPh sb="14" eb="16">
      <t>センタク</t>
    </rPh>
    <rPh sb="18" eb="20">
      <t>バアイ</t>
    </rPh>
    <phoneticPr fontId="2"/>
  </si>
  <si>
    <t>◆給湯設備</t>
    <rPh sb="1" eb="3">
      <t>キュウトウ</t>
    </rPh>
    <rPh sb="3" eb="5">
      <t>セツビ</t>
    </rPh>
    <phoneticPr fontId="2"/>
  </si>
  <si>
    <t>JIS効率[%]</t>
    <rPh sb="3" eb="5">
      <t>コウリツ</t>
    </rPh>
    <phoneticPr fontId="2"/>
  </si>
  <si>
    <t>「ガス給湯機」「石油給湯機」を選択した場合</t>
    <rPh sb="3" eb="5">
      <t>キュウトウ</t>
    </rPh>
    <rPh sb="5" eb="6">
      <t>キ</t>
    </rPh>
    <rPh sb="8" eb="10">
      <t>セキユ</t>
    </rPh>
    <rPh sb="10" eb="12">
      <t>キュウトウ</t>
    </rPh>
    <rPh sb="12" eb="13">
      <t>キ</t>
    </rPh>
    <rPh sb="15" eb="17">
      <t>センタク</t>
    </rPh>
    <rPh sb="19" eb="21">
      <t>バアイ</t>
    </rPh>
    <phoneticPr fontId="2"/>
  </si>
  <si>
    <t>「電気ヒートポンプ給湯機」を選択した場合</t>
    <rPh sb="1" eb="3">
      <t>デンキ</t>
    </rPh>
    <rPh sb="9" eb="11">
      <t>キュウトウ</t>
    </rPh>
    <rPh sb="11" eb="12">
      <t>キ</t>
    </rPh>
    <rPh sb="14" eb="16">
      <t>センタク</t>
    </rPh>
    <rPh sb="18" eb="20">
      <t>バアイ</t>
    </rPh>
    <phoneticPr fontId="2"/>
  </si>
  <si>
    <t>JIS効率[無単位]</t>
    <rPh sb="3" eb="5">
      <t>コウリツ</t>
    </rPh>
    <rPh sb="6" eb="7">
      <t>ム</t>
    </rPh>
    <rPh sb="7" eb="9">
      <t>タンイ</t>
    </rPh>
    <phoneticPr fontId="2"/>
  </si>
  <si>
    <t>「ヒートポンプ・ガス瞬間式併用型」を選択した場合</t>
    <rPh sb="10" eb="12">
      <t>シュンカン</t>
    </rPh>
    <rPh sb="12" eb="13">
      <t>シキ</t>
    </rPh>
    <rPh sb="13" eb="16">
      <t>ヘイヨウガタ</t>
    </rPh>
    <rPh sb="18" eb="20">
      <t>センタク</t>
    </rPh>
    <rPh sb="22" eb="24">
      <t>バアイ</t>
    </rPh>
    <phoneticPr fontId="2"/>
  </si>
  <si>
    <t>その他の給湯設備機器を選択した場合</t>
    <rPh sb="2" eb="3">
      <t>タ</t>
    </rPh>
    <rPh sb="4" eb="6">
      <t>キュウトウ</t>
    </rPh>
    <rPh sb="6" eb="8">
      <t>セツビ</t>
    </rPh>
    <rPh sb="8" eb="10">
      <t>キキ</t>
    </rPh>
    <rPh sb="11" eb="13">
      <t>センタク</t>
    </rPh>
    <rPh sb="15" eb="17">
      <t>バアイ</t>
    </rPh>
    <phoneticPr fontId="2"/>
  </si>
  <si>
    <t>給湯方式</t>
    <rPh sb="0" eb="2">
      <t>キュウトウ</t>
    </rPh>
    <rPh sb="2" eb="4">
      <t>ホウシキ</t>
    </rPh>
    <phoneticPr fontId="2"/>
  </si>
  <si>
    <t>比消費電力を入力した場合、
比消費電力を求めた計算式</t>
    <rPh sb="0" eb="1">
      <t>ヒ</t>
    </rPh>
    <rPh sb="1" eb="3">
      <t>ショウヒ</t>
    </rPh>
    <rPh sb="3" eb="5">
      <t>デンリョク</t>
    </rPh>
    <rPh sb="6" eb="8">
      <t>ニュウリョク</t>
    </rPh>
    <rPh sb="10" eb="12">
      <t>バアイ</t>
    </rPh>
    <rPh sb="14" eb="15">
      <t>ヒ</t>
    </rPh>
    <rPh sb="15" eb="17">
      <t>ショウヒ</t>
    </rPh>
    <rPh sb="17" eb="19">
      <t>デンリョク</t>
    </rPh>
    <rPh sb="20" eb="21">
      <t>モト</t>
    </rPh>
    <rPh sb="23" eb="25">
      <t>ケイサン</t>
    </rPh>
    <rPh sb="25" eb="26">
      <t>シキ</t>
    </rPh>
    <phoneticPr fontId="2"/>
  </si>
  <si>
    <t>採用する給湯・節湯設備について、メーカー・型番・性能等を記入して下さい。性能等が不明の場合は「不明」と記入して下さい。</t>
    <rPh sb="0" eb="2">
      <t>サイヨウ</t>
    </rPh>
    <rPh sb="4" eb="6">
      <t>キュウトウ</t>
    </rPh>
    <rPh sb="7" eb="8">
      <t>セツ</t>
    </rPh>
    <rPh sb="8" eb="9">
      <t>ユ</t>
    </rPh>
    <rPh sb="9" eb="11">
      <t>セツビ</t>
    </rPh>
    <rPh sb="36" eb="38">
      <t>セイノウ</t>
    </rPh>
    <rPh sb="38" eb="39">
      <t>トウ</t>
    </rPh>
    <rPh sb="40" eb="42">
      <t>フメイ</t>
    </rPh>
    <rPh sb="43" eb="45">
      <t>バアイ</t>
    </rPh>
    <rPh sb="47" eb="49">
      <t>フメイ</t>
    </rPh>
    <rPh sb="51" eb="53">
      <t>キニュウ</t>
    </rPh>
    <rPh sb="55" eb="56">
      <t>クダ</t>
    </rPh>
    <phoneticPr fontId="2"/>
  </si>
  <si>
    <t>（２）水栓・浴槽</t>
    <rPh sb="3" eb="4">
      <t>スイ</t>
    </rPh>
    <rPh sb="4" eb="5">
      <t>セン</t>
    </rPh>
    <rPh sb="6" eb="8">
      <t>ヨクソウ</t>
    </rPh>
    <phoneticPr fontId="2"/>
  </si>
  <si>
    <t>「台所水栓」の「手元止水機能」「水優先吐水機能」
いずれかで「採用する」を選択した場合</t>
    <rPh sb="1" eb="3">
      <t>ダイドコロ</t>
    </rPh>
    <rPh sb="3" eb="4">
      <t>スイ</t>
    </rPh>
    <rPh sb="4" eb="5">
      <t>セン</t>
    </rPh>
    <rPh sb="8" eb="10">
      <t>テモト</t>
    </rPh>
    <rPh sb="10" eb="12">
      <t>シスイ</t>
    </rPh>
    <rPh sb="12" eb="14">
      <t>キノウ</t>
    </rPh>
    <rPh sb="16" eb="17">
      <t>ミズ</t>
    </rPh>
    <rPh sb="17" eb="19">
      <t>ユウセン</t>
    </rPh>
    <rPh sb="19" eb="20">
      <t>ト</t>
    </rPh>
    <rPh sb="20" eb="21">
      <t>スイ</t>
    </rPh>
    <rPh sb="21" eb="23">
      <t>キノウ</t>
    </rPh>
    <rPh sb="31" eb="33">
      <t>サイヨウ</t>
    </rPh>
    <rPh sb="37" eb="39">
      <t>センタク</t>
    </rPh>
    <rPh sb="41" eb="43">
      <t>バアイ</t>
    </rPh>
    <phoneticPr fontId="2"/>
  </si>
  <si>
    <t>「浴室シャワー水栓」の「手元止水機能」「小流量吐水機能」いずれかで「採用する」を選択した場合</t>
    <rPh sb="1" eb="3">
      <t>ヨクシツ</t>
    </rPh>
    <rPh sb="7" eb="8">
      <t>スイ</t>
    </rPh>
    <rPh sb="8" eb="9">
      <t>セン</t>
    </rPh>
    <rPh sb="12" eb="14">
      <t>テモト</t>
    </rPh>
    <rPh sb="14" eb="16">
      <t>シスイ</t>
    </rPh>
    <rPh sb="16" eb="18">
      <t>キノウ</t>
    </rPh>
    <rPh sb="20" eb="23">
      <t>ショウリュウリョウ</t>
    </rPh>
    <rPh sb="23" eb="24">
      <t>ト</t>
    </rPh>
    <rPh sb="24" eb="25">
      <t>スイ</t>
    </rPh>
    <rPh sb="25" eb="27">
      <t>キノウ</t>
    </rPh>
    <rPh sb="34" eb="36">
      <t>サイヨウ</t>
    </rPh>
    <rPh sb="40" eb="42">
      <t>センタク</t>
    </rPh>
    <rPh sb="44" eb="46">
      <t>バアイ</t>
    </rPh>
    <phoneticPr fontId="2"/>
  </si>
  <si>
    <t>「洗面水栓」の「水優先吐水機能」で
「採用する」を選択した場合</t>
    <rPh sb="1" eb="3">
      <t>センメン</t>
    </rPh>
    <rPh sb="3" eb="4">
      <t>スイ</t>
    </rPh>
    <rPh sb="4" eb="5">
      <t>セン</t>
    </rPh>
    <rPh sb="8" eb="9">
      <t>ミズ</t>
    </rPh>
    <rPh sb="9" eb="11">
      <t>ユウセン</t>
    </rPh>
    <rPh sb="11" eb="12">
      <t>ト</t>
    </rPh>
    <rPh sb="12" eb="13">
      <t>スイ</t>
    </rPh>
    <rPh sb="13" eb="15">
      <t>キノウ</t>
    </rPh>
    <rPh sb="19" eb="21">
      <t>サイヨウ</t>
    </rPh>
    <rPh sb="25" eb="27">
      <t>センタク</t>
    </rPh>
    <rPh sb="29" eb="31">
      <t>バアイ</t>
    </rPh>
    <phoneticPr fontId="2"/>
  </si>
  <si>
    <t>「浴槽の保温措置」で
「高断熱浴槽を使用する」を選択した場合</t>
    <rPh sb="1" eb="3">
      <t>ヨクソウ</t>
    </rPh>
    <rPh sb="4" eb="6">
      <t>ホオン</t>
    </rPh>
    <rPh sb="6" eb="8">
      <t>ソチ</t>
    </rPh>
    <rPh sb="12" eb="13">
      <t>コウ</t>
    </rPh>
    <rPh sb="13" eb="15">
      <t>ダンネツ</t>
    </rPh>
    <rPh sb="15" eb="17">
      <t>ヨクソウ</t>
    </rPh>
    <rPh sb="18" eb="20">
      <t>シヨウ</t>
    </rPh>
    <rPh sb="24" eb="26">
      <t>センタク</t>
    </rPh>
    <rPh sb="28" eb="30">
      <t>バアイ</t>
    </rPh>
    <phoneticPr fontId="2"/>
  </si>
  <si>
    <t>（３）太陽熱給湯</t>
    <rPh sb="3" eb="6">
      <t>タイヨウネツ</t>
    </rPh>
    <rPh sb="6" eb="8">
      <t>キュウトウ</t>
    </rPh>
    <phoneticPr fontId="2"/>
  </si>
  <si>
    <t>「太陽熱利用給湯設備」で「採用する」を選択した場合</t>
    <rPh sb="1" eb="4">
      <t>タイヨウネツ</t>
    </rPh>
    <rPh sb="4" eb="6">
      <t>リヨウ</t>
    </rPh>
    <rPh sb="6" eb="8">
      <t>キュウトウ</t>
    </rPh>
    <rPh sb="8" eb="10">
      <t>セツビ</t>
    </rPh>
    <rPh sb="13" eb="15">
      <t>サイヨウ</t>
    </rPh>
    <rPh sb="19" eb="21">
      <t>センタク</t>
    </rPh>
    <rPh sb="23" eb="25">
      <t>バアイ</t>
    </rPh>
    <phoneticPr fontId="2"/>
  </si>
  <si>
    <t>集熱効率[%]</t>
    <rPh sb="0" eb="1">
      <t>シュウ</t>
    </rPh>
    <rPh sb="1" eb="2">
      <t>ネツ</t>
    </rPh>
    <rPh sb="2" eb="4">
      <t>コウリツ</t>
    </rPh>
    <phoneticPr fontId="2"/>
  </si>
  <si>
    <t>◆照明設備</t>
    <rPh sb="1" eb="3">
      <t>ショウメイ</t>
    </rPh>
    <rPh sb="3" eb="5">
      <t>セツビ</t>
    </rPh>
    <phoneticPr fontId="2"/>
  </si>
  <si>
    <t>この資料に記入する内容はありません。</t>
    <rPh sb="2" eb="4">
      <t>シリョウ</t>
    </rPh>
    <rPh sb="5" eb="7">
      <t>キニュウ</t>
    </rPh>
    <rPh sb="9" eb="11">
      <t>ナイヨウ</t>
    </rPh>
    <phoneticPr fontId="2"/>
  </si>
  <si>
    <t>「太陽光発電を採用する」を選択した場合</t>
    <rPh sb="1" eb="4">
      <t>タイヨウコウ</t>
    </rPh>
    <rPh sb="4" eb="6">
      <t>ハツデン</t>
    </rPh>
    <rPh sb="7" eb="9">
      <t>サイヨウ</t>
    </rPh>
    <rPh sb="13" eb="15">
      <t>センタク</t>
    </rPh>
    <rPh sb="17" eb="19">
      <t>バアイ</t>
    </rPh>
    <phoneticPr fontId="2"/>
  </si>
  <si>
    <t>◆太陽光発電設備・コージェネレーション</t>
    <rPh sb="1" eb="4">
      <t>タイヨウコウ</t>
    </rPh>
    <rPh sb="4" eb="6">
      <t>ハツデン</t>
    </rPh>
    <rPh sb="6" eb="8">
      <t>セツビ</t>
    </rPh>
    <phoneticPr fontId="2"/>
  </si>
  <si>
    <t>採用する太陽光発電設備またはコージェネレーションについて、メーカー・型番を記入して下さい。</t>
    <rPh sb="0" eb="2">
      <t>サイヨウ</t>
    </rPh>
    <rPh sb="4" eb="7">
      <t>タイヨウコウ</t>
    </rPh>
    <rPh sb="7" eb="9">
      <t>ハツデン</t>
    </rPh>
    <rPh sb="9" eb="11">
      <t>セツビ</t>
    </rPh>
    <phoneticPr fontId="2"/>
  </si>
  <si>
    <t>「コージェネレーション」で「なし」以外を選択した場合</t>
    <rPh sb="17" eb="19">
      <t>イガイ</t>
    </rPh>
    <rPh sb="20" eb="22">
      <t>センタク</t>
    </rPh>
    <rPh sb="24" eb="26">
      <t>バアイ</t>
    </rPh>
    <phoneticPr fontId="2"/>
  </si>
  <si>
    <t>採用する暖房・冷房設備機器について、メーカー・型番・性能等を記入して下さい。採用していない設備の欄は記入する必要はありません。また、性能等が不明な場合は「不明」と記入して下さい。</t>
    <rPh sb="0" eb="2">
      <t>サイヨウ</t>
    </rPh>
    <rPh sb="4" eb="6">
      <t>ダンボウ</t>
    </rPh>
    <rPh sb="7" eb="9">
      <t>レイボウ</t>
    </rPh>
    <rPh sb="9" eb="11">
      <t>セツビ</t>
    </rPh>
    <rPh sb="11" eb="13">
      <t>キキ</t>
    </rPh>
    <rPh sb="23" eb="25">
      <t>カタバン</t>
    </rPh>
    <rPh sb="26" eb="28">
      <t>セイノウ</t>
    </rPh>
    <rPh sb="28" eb="29">
      <t>トウ</t>
    </rPh>
    <rPh sb="30" eb="32">
      <t>キニュウ</t>
    </rPh>
    <rPh sb="34" eb="35">
      <t>クダ</t>
    </rPh>
    <phoneticPr fontId="2"/>
  </si>
  <si>
    <r>
      <t>（３）温水式暖房を設置する場合の熱源機</t>
    </r>
    <r>
      <rPr>
        <sz val="9"/>
        <color theme="1"/>
        <rFont val="HGPｺﾞｼｯｸM"/>
        <family val="3"/>
        <charset val="128"/>
      </rPr>
      <t>（コージェネレーションの場合はここに記入する必要はありません）</t>
    </r>
    <rPh sb="3" eb="5">
      <t>オンスイ</t>
    </rPh>
    <rPh sb="5" eb="6">
      <t>シキ</t>
    </rPh>
    <rPh sb="6" eb="8">
      <t>ダンボウ</t>
    </rPh>
    <rPh sb="9" eb="11">
      <t>セッチ</t>
    </rPh>
    <rPh sb="13" eb="15">
      <t>バアイ</t>
    </rPh>
    <rPh sb="16" eb="18">
      <t>ネツゲン</t>
    </rPh>
    <rPh sb="18" eb="19">
      <t>キ</t>
    </rPh>
    <rPh sb="31" eb="33">
      <t>バアイ</t>
    </rPh>
    <rPh sb="37" eb="39">
      <t>キニュウ</t>
    </rPh>
    <rPh sb="41" eb="43">
      <t>ヒツヨウ</t>
    </rPh>
    <phoneticPr fontId="2"/>
  </si>
  <si>
    <r>
      <t>（１）給湯熱源機</t>
    </r>
    <r>
      <rPr>
        <sz val="9"/>
        <color theme="1"/>
        <rFont val="HGPｺﾞｼｯｸM"/>
        <family val="3"/>
        <charset val="128"/>
      </rPr>
      <t>（コージェネレーションの場合はここに記入する必要はありません）</t>
    </r>
    <rPh sb="3" eb="5">
      <t>キュウトウ</t>
    </rPh>
    <rPh sb="5" eb="7">
      <t>ネツゲン</t>
    </rPh>
    <rPh sb="7" eb="8">
      <t>キ</t>
    </rPh>
    <phoneticPr fontId="2"/>
  </si>
  <si>
    <t>◆「基本情報」について</t>
    <rPh sb="2" eb="4">
      <t>キホン</t>
    </rPh>
    <rPh sb="4" eb="6">
      <t>ジョウホウ</t>
    </rPh>
    <phoneticPr fontId="2"/>
  </si>
  <si>
    <t>◆「暖冷房」について</t>
    <rPh sb="2" eb="3">
      <t>ダン</t>
    </rPh>
    <rPh sb="3" eb="5">
      <t>レイボウ</t>
    </rPh>
    <phoneticPr fontId="2"/>
  </si>
  <si>
    <t>◆「換気」について</t>
    <rPh sb="2" eb="4">
      <t>カンキ</t>
    </rPh>
    <phoneticPr fontId="2"/>
  </si>
  <si>
    <t>◆「給湯」について</t>
    <rPh sb="2" eb="4">
      <t>キュウトウ</t>
    </rPh>
    <phoneticPr fontId="2"/>
  </si>
  <si>
    <t>・床面積は、判定プログラムのデフォルト値（主たる居室29.81、その他の居室51.34、合計120.08）を変えずに計算して下さい。
・年間日射地域区分は、「A3区分（年間の日射量が中程度の地域）」を選択して下さい。</t>
    <rPh sb="1" eb="4">
      <t>ユカメンセキ</t>
    </rPh>
    <rPh sb="6" eb="8">
      <t>ハンテイ</t>
    </rPh>
    <rPh sb="19" eb="20">
      <t>チ</t>
    </rPh>
    <rPh sb="21" eb="22">
      <t>シュ</t>
    </rPh>
    <rPh sb="24" eb="26">
      <t>キョシツ</t>
    </rPh>
    <rPh sb="34" eb="35">
      <t>タ</t>
    </rPh>
    <rPh sb="36" eb="38">
      <t>キョシツ</t>
    </rPh>
    <rPh sb="44" eb="46">
      <t>ゴウケイ</t>
    </rPh>
    <rPh sb="54" eb="55">
      <t>カ</t>
    </rPh>
    <rPh sb="58" eb="60">
      <t>ケイサン</t>
    </rPh>
    <rPh sb="62" eb="63">
      <t>クダ</t>
    </rPh>
    <rPh sb="68" eb="70">
      <t>ネンカン</t>
    </rPh>
    <rPh sb="70" eb="72">
      <t>ニッシャ</t>
    </rPh>
    <rPh sb="72" eb="74">
      <t>チイキ</t>
    </rPh>
    <rPh sb="74" eb="76">
      <t>クブン</t>
    </rPh>
    <rPh sb="81" eb="83">
      <t>クブン</t>
    </rPh>
    <rPh sb="84" eb="86">
      <t>ネンカン</t>
    </rPh>
    <rPh sb="87" eb="89">
      <t>ニッシャ</t>
    </rPh>
    <rPh sb="89" eb="90">
      <t>リョウ</t>
    </rPh>
    <rPh sb="91" eb="94">
      <t>チュウテイド</t>
    </rPh>
    <rPh sb="95" eb="97">
      <t>チイキ</t>
    </rPh>
    <rPh sb="100" eb="102">
      <t>センタク</t>
    </rPh>
    <rPh sb="104" eb="105">
      <t>クダ</t>
    </rPh>
    <phoneticPr fontId="2"/>
  </si>
  <si>
    <t>◆「太陽光発電」「コージェネレーション」について</t>
    <rPh sb="2" eb="5">
      <t>タイヨウコウ</t>
    </rPh>
    <rPh sb="5" eb="7">
      <t>ハツデン</t>
    </rPh>
    <phoneticPr fontId="2"/>
  </si>
  <si>
    <r>
      <t>・「太陽熱利用給湯設備」を採用する場合、
  （1）集熱部総面積は実際に導入された物件の平均値を入力して下さい。ただし、33m</t>
    </r>
    <r>
      <rPr>
        <vertAlign val="superscript"/>
        <sz val="10"/>
        <color theme="1"/>
        <rFont val="HGPｺﾞｼｯｸM"/>
        <family val="3"/>
        <charset val="128"/>
      </rPr>
      <t>2</t>
    </r>
    <r>
      <rPr>
        <sz val="10"/>
        <color theme="1"/>
        <rFont val="HGPｺﾞｼｯｸM"/>
        <family val="3"/>
        <charset val="128"/>
      </rPr>
      <t>を上限とします（モデル建物の南面屋根面積）。
  （2）集熱部の設置方位角は「真南から東および西へ15度未満」、設置傾斜角は「30度」を選択して下さい。</t>
    </r>
    <rPh sb="2" eb="5">
      <t>タイヨウネツ</t>
    </rPh>
    <rPh sb="5" eb="7">
      <t>リヨウ</t>
    </rPh>
    <rPh sb="7" eb="9">
      <t>キュウトウ</t>
    </rPh>
    <rPh sb="9" eb="11">
      <t>セツビ</t>
    </rPh>
    <rPh sb="13" eb="15">
      <t>サイヨウ</t>
    </rPh>
    <rPh sb="17" eb="19">
      <t>バアイ</t>
    </rPh>
    <rPh sb="26" eb="27">
      <t>シュウ</t>
    </rPh>
    <rPh sb="27" eb="28">
      <t>ネツ</t>
    </rPh>
    <rPh sb="28" eb="29">
      <t>ブ</t>
    </rPh>
    <rPh sb="29" eb="32">
      <t>ソウメンセキ</t>
    </rPh>
    <rPh sb="65" eb="67">
      <t>ジョウゲン</t>
    </rPh>
    <rPh sb="75" eb="77">
      <t>タテモノ</t>
    </rPh>
    <rPh sb="78" eb="79">
      <t>ミナミ</t>
    </rPh>
    <rPh sb="79" eb="80">
      <t>メン</t>
    </rPh>
    <rPh sb="80" eb="82">
      <t>ヤネ</t>
    </rPh>
    <rPh sb="82" eb="84">
      <t>メンセキ</t>
    </rPh>
    <rPh sb="92" eb="93">
      <t>シュウ</t>
    </rPh>
    <rPh sb="93" eb="94">
      <t>ネツ</t>
    </rPh>
    <rPh sb="94" eb="95">
      <t>ブ</t>
    </rPh>
    <rPh sb="96" eb="98">
      <t>セッチ</t>
    </rPh>
    <rPh sb="98" eb="100">
      <t>ホウイ</t>
    </rPh>
    <rPh sb="100" eb="101">
      <t>カク</t>
    </rPh>
    <rPh sb="103" eb="105">
      <t>マミナミ</t>
    </rPh>
    <rPh sb="107" eb="108">
      <t>ヒガシ</t>
    </rPh>
    <rPh sb="111" eb="112">
      <t>ニシ</t>
    </rPh>
    <rPh sb="115" eb="116">
      <t>ド</t>
    </rPh>
    <rPh sb="116" eb="118">
      <t>ミマン</t>
    </rPh>
    <rPh sb="120" eb="122">
      <t>セッチ</t>
    </rPh>
    <rPh sb="122" eb="124">
      <t>ケイシャ</t>
    </rPh>
    <rPh sb="124" eb="125">
      <t>カク</t>
    </rPh>
    <rPh sb="129" eb="130">
      <t>ド</t>
    </rPh>
    <rPh sb="132" eb="134">
      <t>センタク</t>
    </rPh>
    <rPh sb="136" eb="137">
      <t>クダ</t>
    </rPh>
    <phoneticPr fontId="2"/>
  </si>
  <si>
    <t>・「太陽光発電」を採用する場合、
  （1）「方位の異なるパネル」は「1面」として下さい。
  （2）「太陽電池アレイのシステム容量」は実際に導入された物件の平均値を入力して下さい。ただし、6.0kWを上限とします。
  （3）パネル設置方位角は「真南から東および西へ15度未満」、設置傾斜角は「30度」を選択して下さい。</t>
    <rPh sb="9" eb="11">
      <t>サイヨウ</t>
    </rPh>
    <rPh sb="13" eb="15">
      <t>バアイ</t>
    </rPh>
    <rPh sb="23" eb="25">
      <t>ホウイ</t>
    </rPh>
    <rPh sb="26" eb="27">
      <t>コト</t>
    </rPh>
    <rPh sb="36" eb="37">
      <t>メン</t>
    </rPh>
    <rPh sb="41" eb="42">
      <t>クダ</t>
    </rPh>
    <rPh sb="52" eb="54">
      <t>タイヨウ</t>
    </rPh>
    <rPh sb="54" eb="56">
      <t>デンチ</t>
    </rPh>
    <rPh sb="64" eb="66">
      <t>ヨウリョウ</t>
    </rPh>
    <rPh sb="101" eb="103">
      <t>ジョウゲン</t>
    </rPh>
    <rPh sb="117" eb="119">
      <t>セッチ</t>
    </rPh>
    <rPh sb="119" eb="121">
      <t>ホウイ</t>
    </rPh>
    <rPh sb="121" eb="122">
      <t>カク</t>
    </rPh>
    <rPh sb="124" eb="126">
      <t>マミナミ</t>
    </rPh>
    <rPh sb="128" eb="129">
      <t>ヒガシ</t>
    </rPh>
    <rPh sb="132" eb="133">
      <t>ニシ</t>
    </rPh>
    <rPh sb="136" eb="137">
      <t>ド</t>
    </rPh>
    <rPh sb="137" eb="139">
      <t>ミマン</t>
    </rPh>
    <rPh sb="141" eb="143">
      <t>セッチ</t>
    </rPh>
    <rPh sb="143" eb="145">
      <t>ケイシャ</t>
    </rPh>
    <rPh sb="145" eb="146">
      <t>カク</t>
    </rPh>
    <rPh sb="150" eb="151">
      <t>ド</t>
    </rPh>
    <rPh sb="153" eb="155">
      <t>センタク</t>
    </rPh>
    <rPh sb="157" eb="158">
      <t>クダ</t>
    </rPh>
    <phoneticPr fontId="2"/>
  </si>
  <si>
    <t>「石油」「ガス従来型」「ガス潜熱回収型」の場合</t>
    <rPh sb="1" eb="3">
      <t>セキユ</t>
    </rPh>
    <rPh sb="7" eb="10">
      <t>ジュウライガタ</t>
    </rPh>
    <rPh sb="14" eb="15">
      <t>セン</t>
    </rPh>
    <rPh sb="15" eb="16">
      <t>ネツ</t>
    </rPh>
    <rPh sb="16" eb="19">
      <t>カイシュウガタ</t>
    </rPh>
    <rPh sb="21" eb="23">
      <t>バアイ</t>
    </rPh>
    <phoneticPr fontId="2"/>
  </si>
  <si>
    <t>■視点1-2（設備の省エネルギー性能）　解説</t>
    <rPh sb="1" eb="3">
      <t>シテン</t>
    </rPh>
    <rPh sb="7" eb="9">
      <t>セツビ</t>
    </rPh>
    <rPh sb="10" eb="11">
      <t>ショウ</t>
    </rPh>
    <rPh sb="16" eb="18">
      <t>セイノウ</t>
    </rPh>
    <rPh sb="20" eb="22">
      <t>カイセツ</t>
    </rPh>
    <phoneticPr fontId="2"/>
  </si>
  <si>
    <r>
      <t>◆その他</t>
    </r>
    <r>
      <rPr>
        <sz val="9"/>
        <color theme="1"/>
        <rFont val="HGPｺﾞｼｯｸM"/>
        <family val="3"/>
        <charset val="128"/>
      </rPr>
      <t>（追記事項等がある場合は下欄にご記入ください）</t>
    </r>
    <rPh sb="3" eb="4">
      <t>タ</t>
    </rPh>
    <rPh sb="5" eb="7">
      <t>ツイキ</t>
    </rPh>
    <rPh sb="7" eb="10">
      <t>ジコウトウ</t>
    </rPh>
    <rPh sb="13" eb="15">
      <t>バアイ</t>
    </rPh>
    <rPh sb="16" eb="17">
      <t>シタ</t>
    </rPh>
    <rPh sb="17" eb="18">
      <t>ラン</t>
    </rPh>
    <rPh sb="20" eb="22">
      <t>キニュウ</t>
    </rPh>
    <phoneticPr fontId="2"/>
  </si>
  <si>
    <t>応募地域のうち、以下に記載した設備仕様を採用する地域</t>
    <rPh sb="0" eb="2">
      <t>オウボ</t>
    </rPh>
    <rPh sb="2" eb="4">
      <t>チイキ</t>
    </rPh>
    <rPh sb="8" eb="10">
      <t>イカ</t>
    </rPh>
    <rPh sb="11" eb="13">
      <t>キサイ</t>
    </rPh>
    <rPh sb="15" eb="17">
      <t>セツビ</t>
    </rPh>
    <rPh sb="17" eb="19">
      <t>シヨウ</t>
    </rPh>
    <rPh sb="20" eb="22">
      <t>サイヨウ</t>
    </rPh>
    <rPh sb="24" eb="26">
      <t>チイキ</t>
    </rPh>
    <phoneticPr fontId="2"/>
  </si>
  <si>
    <t>断面1
（断熱部）</t>
    <rPh sb="0" eb="2">
      <t>ダンメン</t>
    </rPh>
    <rPh sb="5" eb="7">
      <t>ダンネツ</t>
    </rPh>
    <rPh sb="7" eb="8">
      <t>ブ</t>
    </rPh>
    <phoneticPr fontId="2"/>
  </si>
  <si>
    <t>断面2
（熱橋部）</t>
    <rPh sb="0" eb="2">
      <t>ダンメン</t>
    </rPh>
    <rPh sb="5" eb="6">
      <t>ネツ</t>
    </rPh>
    <rPh sb="6" eb="7">
      <t>ハシ</t>
    </rPh>
    <rPh sb="7" eb="8">
      <t>ブ</t>
    </rPh>
    <phoneticPr fontId="2"/>
  </si>
  <si>
    <t>面積比率</t>
    <rPh sb="0" eb="2">
      <t>メンセキ</t>
    </rPh>
    <rPh sb="2" eb="4">
      <t>ヒリツ</t>
    </rPh>
    <phoneticPr fontId="2"/>
  </si>
  <si>
    <t>材料名・表面熱抵抗</t>
    <rPh sb="0" eb="2">
      <t>ザイリョウ</t>
    </rPh>
    <rPh sb="2" eb="3">
      <t>メイ</t>
    </rPh>
    <rPh sb="4" eb="6">
      <t>ヒョウメン</t>
    </rPh>
    <rPh sb="6" eb="7">
      <t>ネツ</t>
    </rPh>
    <rPh sb="7" eb="9">
      <t>テイコウ</t>
    </rPh>
    <phoneticPr fontId="2"/>
  </si>
  <si>
    <t>厚さd
[mm]</t>
    <rPh sb="0" eb="1">
      <t>アツ</t>
    </rPh>
    <phoneticPr fontId="2"/>
  </si>
  <si>
    <t>熱伝導率λ
[W/mK]</t>
    <rPh sb="0" eb="1">
      <t>ネツ</t>
    </rPh>
    <rPh sb="1" eb="4">
      <t>デンドウリツ</t>
    </rPh>
    <phoneticPr fontId="2"/>
  </si>
  <si>
    <t>外気側表面熱伝達抵抗（通気層）</t>
    <rPh sb="0" eb="2">
      <t>ガイキ</t>
    </rPh>
    <rPh sb="2" eb="3">
      <t>ガワ</t>
    </rPh>
    <rPh sb="3" eb="5">
      <t>ヒョウメン</t>
    </rPh>
    <rPh sb="5" eb="8">
      <t>ネツデンタツ</t>
    </rPh>
    <rPh sb="8" eb="10">
      <t>テイコウ</t>
    </rPh>
    <rPh sb="11" eb="13">
      <t>ツウキ</t>
    </rPh>
    <rPh sb="13" eb="14">
      <t>ソウ</t>
    </rPh>
    <phoneticPr fontId="2"/>
  </si>
  <si>
    <t>合板</t>
    <rPh sb="0" eb="2">
      <t>ゴウバン</t>
    </rPh>
    <phoneticPr fontId="2"/>
  </si>
  <si>
    <t>住宅用グラスウール16K</t>
    <rPh sb="0" eb="3">
      <t>ジュウタクヨウ</t>
    </rPh>
    <phoneticPr fontId="2"/>
  </si>
  <si>
    <t>天然木材</t>
    <rPh sb="0" eb="2">
      <t>テンネン</t>
    </rPh>
    <rPh sb="2" eb="4">
      <t>モクザイ</t>
    </rPh>
    <phoneticPr fontId="2"/>
  </si>
  <si>
    <t>せっこうボード</t>
    <phoneticPr fontId="2"/>
  </si>
  <si>
    <t>室内側表面熱伝達抵抗</t>
    <rPh sb="0" eb="2">
      <t>シツナイ</t>
    </rPh>
    <rPh sb="2" eb="3">
      <t>ガワ</t>
    </rPh>
    <rPh sb="3" eb="5">
      <t>ヒョウメン</t>
    </rPh>
    <rPh sb="5" eb="8">
      <t>ネツデンタツ</t>
    </rPh>
    <rPh sb="8" eb="10">
      <t>テイコウ</t>
    </rPh>
    <phoneticPr fontId="2"/>
  </si>
  <si>
    <t>熱抵抗小計（ΣR）</t>
    <rPh sb="0" eb="1">
      <t>ネツ</t>
    </rPh>
    <rPh sb="1" eb="3">
      <t>テイコウ</t>
    </rPh>
    <rPh sb="3" eb="5">
      <t>ショウケイ</t>
    </rPh>
    <phoneticPr fontId="2"/>
  </si>
  <si>
    <t>熱貫流率（1/ΣR）</t>
    <rPh sb="0" eb="1">
      <t>ネツ</t>
    </rPh>
    <rPh sb="1" eb="3">
      <t>カンリュウ</t>
    </rPh>
    <rPh sb="3" eb="4">
      <t>リツ</t>
    </rPh>
    <phoneticPr fontId="2"/>
  </si>
  <si>
    <t>断面1</t>
    <rPh sb="0" eb="2">
      <t>ダンメン</t>
    </rPh>
    <phoneticPr fontId="2"/>
  </si>
  <si>
    <t>断面2</t>
    <rPh sb="0" eb="2">
      <t>ダンメン</t>
    </rPh>
    <phoneticPr fontId="2"/>
  </si>
  <si>
    <t>断面3</t>
    <rPh sb="0" eb="2">
      <t>ダンメン</t>
    </rPh>
    <phoneticPr fontId="2"/>
  </si>
  <si>
    <t>断面4</t>
    <rPh sb="0" eb="2">
      <t>ダンメン</t>
    </rPh>
    <phoneticPr fontId="2"/>
  </si>
  <si>
    <t>基礎等の立ち上がり部分の
室外側に設置する断熱材（下図R1）</t>
    <rPh sb="0" eb="3">
      <t>キソトウ</t>
    </rPh>
    <rPh sb="4" eb="5">
      <t>タ</t>
    </rPh>
    <rPh sb="6" eb="7">
      <t>ア</t>
    </rPh>
    <rPh sb="9" eb="11">
      <t>ブブン</t>
    </rPh>
    <rPh sb="13" eb="15">
      <t>シツガイ</t>
    </rPh>
    <rPh sb="15" eb="16">
      <t>ガワ</t>
    </rPh>
    <rPh sb="17" eb="19">
      <t>セッチ</t>
    </rPh>
    <rPh sb="21" eb="24">
      <t>ダンネツザイ</t>
    </rPh>
    <rPh sb="25" eb="27">
      <t>カズ</t>
    </rPh>
    <phoneticPr fontId="2"/>
  </si>
  <si>
    <t>熱伝導率λ1[W/mK]</t>
    <rPh sb="0" eb="1">
      <t>ネツ</t>
    </rPh>
    <rPh sb="1" eb="4">
      <t>デンドウリツ</t>
    </rPh>
    <phoneticPr fontId="2"/>
  </si>
  <si>
    <t>R1</t>
    <phoneticPr fontId="2"/>
  </si>
  <si>
    <t>厚さd1[mm]</t>
    <rPh sb="0" eb="1">
      <t>アツ</t>
    </rPh>
    <phoneticPr fontId="2"/>
  </si>
  <si>
    <t>地盤面より下の施工深さW1[m]（単位注意）</t>
    <rPh sb="0" eb="2">
      <t>ジバン</t>
    </rPh>
    <rPh sb="2" eb="3">
      <t>メン</t>
    </rPh>
    <rPh sb="5" eb="6">
      <t>シタ</t>
    </rPh>
    <rPh sb="7" eb="9">
      <t>セコウ</t>
    </rPh>
    <rPh sb="9" eb="10">
      <t>フカ</t>
    </rPh>
    <rPh sb="17" eb="19">
      <t>タンイ</t>
    </rPh>
    <rPh sb="19" eb="21">
      <t>チュウイ</t>
    </rPh>
    <phoneticPr fontId="2"/>
  </si>
  <si>
    <t>基礎等の底盤部分の
室内側に設置する断熱材（下図R2）</t>
    <rPh sb="0" eb="3">
      <t>キソトウ</t>
    </rPh>
    <rPh sb="4" eb="5">
      <t>ソコ</t>
    </rPh>
    <rPh sb="5" eb="6">
      <t>バン</t>
    </rPh>
    <rPh sb="6" eb="8">
      <t>ブブン</t>
    </rPh>
    <rPh sb="7" eb="8">
      <t>ブン</t>
    </rPh>
    <rPh sb="10" eb="12">
      <t>シツナイ</t>
    </rPh>
    <rPh sb="12" eb="13">
      <t>ガワ</t>
    </rPh>
    <rPh sb="14" eb="16">
      <t>セッチ</t>
    </rPh>
    <rPh sb="18" eb="21">
      <t>ダンネツザイ</t>
    </rPh>
    <rPh sb="22" eb="24">
      <t>カズ</t>
    </rPh>
    <phoneticPr fontId="2"/>
  </si>
  <si>
    <t>熱伝導率λ2[W/mK]</t>
    <rPh sb="0" eb="1">
      <t>ネツ</t>
    </rPh>
    <rPh sb="1" eb="4">
      <t>デンドウリツ</t>
    </rPh>
    <phoneticPr fontId="2"/>
  </si>
  <si>
    <t>厚さd2[mm]</t>
    <rPh sb="0" eb="1">
      <t>アツ</t>
    </rPh>
    <phoneticPr fontId="2"/>
  </si>
  <si>
    <t>水平方向の折り返し寸法W2[m]（単位注意）</t>
    <rPh sb="0" eb="2">
      <t>スイヘイ</t>
    </rPh>
    <rPh sb="2" eb="4">
      <t>ホウコウ</t>
    </rPh>
    <rPh sb="5" eb="6">
      <t>オ</t>
    </rPh>
    <rPh sb="7" eb="8">
      <t>カエ</t>
    </rPh>
    <rPh sb="9" eb="11">
      <t>スンポウ</t>
    </rPh>
    <rPh sb="17" eb="19">
      <t>タンイ</t>
    </rPh>
    <rPh sb="19" eb="21">
      <t>チュウイ</t>
    </rPh>
    <phoneticPr fontId="2"/>
  </si>
  <si>
    <t>基礎等の底盤部分の
室外側に設置する断熱材（下図R3）</t>
    <rPh sb="0" eb="3">
      <t>キソトウ</t>
    </rPh>
    <rPh sb="4" eb="5">
      <t>ソコ</t>
    </rPh>
    <rPh sb="5" eb="6">
      <t>バン</t>
    </rPh>
    <rPh sb="6" eb="8">
      <t>ブブン</t>
    </rPh>
    <rPh sb="7" eb="8">
      <t>ブン</t>
    </rPh>
    <rPh sb="10" eb="11">
      <t>シツ</t>
    </rPh>
    <rPh sb="11" eb="13">
      <t>ソトガワ</t>
    </rPh>
    <rPh sb="12" eb="13">
      <t>ガワ</t>
    </rPh>
    <rPh sb="14" eb="16">
      <t>セッチ</t>
    </rPh>
    <rPh sb="18" eb="21">
      <t>ダンネツザイ</t>
    </rPh>
    <rPh sb="22" eb="24">
      <t>カズ</t>
    </rPh>
    <phoneticPr fontId="2"/>
  </si>
  <si>
    <t>熱伝導率λ3[W/mK]</t>
    <rPh sb="0" eb="1">
      <t>ネツ</t>
    </rPh>
    <rPh sb="1" eb="4">
      <t>デンドウリツ</t>
    </rPh>
    <phoneticPr fontId="2"/>
  </si>
  <si>
    <t>厚さd3[mm]</t>
    <rPh sb="0" eb="1">
      <t>アツ</t>
    </rPh>
    <phoneticPr fontId="2"/>
  </si>
  <si>
    <t>水平方向の折り返し寸法W3[m]（単位注意）</t>
    <rPh sb="0" eb="2">
      <t>スイヘイ</t>
    </rPh>
    <rPh sb="2" eb="4">
      <t>ホウコウ</t>
    </rPh>
    <rPh sb="5" eb="6">
      <t>オ</t>
    </rPh>
    <rPh sb="7" eb="8">
      <t>カエ</t>
    </rPh>
    <rPh sb="9" eb="11">
      <t>スンポウ</t>
    </rPh>
    <rPh sb="17" eb="19">
      <t>タンイ</t>
    </rPh>
    <rPh sb="19" eb="21">
      <t>チュウイ</t>
    </rPh>
    <phoneticPr fontId="2"/>
  </si>
  <si>
    <t>基礎等の立ち上がり部分の
室内側に設置する断熱材（下図R4）</t>
    <rPh sb="0" eb="3">
      <t>キソトウ</t>
    </rPh>
    <rPh sb="4" eb="5">
      <t>タ</t>
    </rPh>
    <rPh sb="6" eb="7">
      <t>ア</t>
    </rPh>
    <rPh sb="9" eb="11">
      <t>ブブン</t>
    </rPh>
    <rPh sb="13" eb="15">
      <t>シツナイ</t>
    </rPh>
    <rPh sb="15" eb="16">
      <t>ガワ</t>
    </rPh>
    <rPh sb="17" eb="19">
      <t>セッチ</t>
    </rPh>
    <rPh sb="21" eb="24">
      <t>ダンネツザイ</t>
    </rPh>
    <rPh sb="25" eb="27">
      <t>カズ</t>
    </rPh>
    <phoneticPr fontId="2"/>
  </si>
  <si>
    <t>熱伝導率λ4[W/mK]</t>
    <rPh sb="0" eb="1">
      <t>ネツ</t>
    </rPh>
    <rPh sb="1" eb="4">
      <t>デンドウリツ</t>
    </rPh>
    <phoneticPr fontId="2"/>
  </si>
  <si>
    <t>R4</t>
    <phoneticPr fontId="2"/>
  </si>
  <si>
    <t>厚さd4[mm]</t>
    <rPh sb="0" eb="1">
      <t>アツ</t>
    </rPh>
    <phoneticPr fontId="2"/>
  </si>
  <si>
    <t>地盤面からの基礎等の寸法</t>
    <rPh sb="0" eb="2">
      <t>ジバン</t>
    </rPh>
    <rPh sb="2" eb="3">
      <t>メン</t>
    </rPh>
    <rPh sb="6" eb="8">
      <t>キソ</t>
    </rPh>
    <rPh sb="8" eb="9">
      <t>トウ</t>
    </rPh>
    <rPh sb="10" eb="12">
      <t>スンポウ</t>
    </rPh>
    <phoneticPr fontId="2"/>
  </si>
  <si>
    <t>下図H1[m]</t>
    <rPh sb="0" eb="2">
      <t>カズ</t>
    </rPh>
    <phoneticPr fontId="2"/>
  </si>
  <si>
    <t>※H1は原則として0.40mとします</t>
    <rPh sb="4" eb="6">
      <t>ゲンソク</t>
    </rPh>
    <phoneticPr fontId="2"/>
  </si>
  <si>
    <t>地盤面からの基礎等の底盤等上端までの寸法</t>
    <rPh sb="0" eb="2">
      <t>ジバン</t>
    </rPh>
    <rPh sb="2" eb="3">
      <t>メン</t>
    </rPh>
    <rPh sb="6" eb="8">
      <t>キソ</t>
    </rPh>
    <rPh sb="8" eb="9">
      <t>トウ</t>
    </rPh>
    <rPh sb="10" eb="11">
      <t>テイ</t>
    </rPh>
    <rPh sb="11" eb="12">
      <t>バン</t>
    </rPh>
    <rPh sb="12" eb="13">
      <t>トウ</t>
    </rPh>
    <rPh sb="13" eb="15">
      <t>ジョウタン</t>
    </rPh>
    <rPh sb="18" eb="20">
      <t>スンポウ</t>
    </rPh>
    <phoneticPr fontId="2"/>
  </si>
  <si>
    <t>下図H2[m]</t>
    <rPh sb="0" eb="2">
      <t>カズ</t>
    </rPh>
    <phoneticPr fontId="2"/>
  </si>
  <si>
    <t>※布基礎（下左図）ではH2は負値として下さい</t>
    <rPh sb="1" eb="2">
      <t>ヌノ</t>
    </rPh>
    <rPh sb="2" eb="4">
      <t>キソ</t>
    </rPh>
    <rPh sb="5" eb="6">
      <t>シタ</t>
    </rPh>
    <rPh sb="6" eb="7">
      <t>ヒダリ</t>
    </rPh>
    <rPh sb="7" eb="8">
      <t>ズ</t>
    </rPh>
    <rPh sb="14" eb="15">
      <t>フ</t>
    </rPh>
    <rPh sb="15" eb="16">
      <t>チ</t>
    </rPh>
    <rPh sb="19" eb="20">
      <t>クダ</t>
    </rPh>
    <phoneticPr fontId="2"/>
  </si>
  <si>
    <t>熱貫流率UF[W/mK]</t>
    <rPh sb="0" eb="1">
      <t>ネツ</t>
    </rPh>
    <rPh sb="1" eb="3">
      <t>カンリュウ</t>
    </rPh>
    <rPh sb="3" eb="4">
      <t>リツ</t>
    </rPh>
    <phoneticPr fontId="2"/>
  </si>
  <si>
    <t>応募地域のうち、以下に記載した断熱仕様を採用する地域</t>
    <rPh sb="0" eb="2">
      <t>オウボ</t>
    </rPh>
    <rPh sb="2" eb="4">
      <t>チイキ</t>
    </rPh>
    <rPh sb="8" eb="10">
      <t>イカ</t>
    </rPh>
    <rPh sb="11" eb="13">
      <t>キサイ</t>
    </rPh>
    <rPh sb="15" eb="17">
      <t>ダンネツ</t>
    </rPh>
    <rPh sb="17" eb="19">
      <t>シヨウ</t>
    </rPh>
    <rPh sb="20" eb="22">
      <t>サイヨウ</t>
    </rPh>
    <rPh sb="24" eb="26">
      <t>チイキ</t>
    </rPh>
    <phoneticPr fontId="2"/>
  </si>
  <si>
    <r>
      <t>平均熱貫流率U[W/m</t>
    </r>
    <r>
      <rPr>
        <vertAlign val="superscript"/>
        <sz val="9"/>
        <color theme="1"/>
        <rFont val="HGPｺﾞｼｯｸM"/>
        <family val="3"/>
        <charset val="128"/>
      </rPr>
      <t>2</t>
    </r>
    <r>
      <rPr>
        <sz val="9"/>
        <color theme="1"/>
        <rFont val="HGPｺﾞｼｯｸM"/>
        <family val="3"/>
        <charset val="128"/>
      </rPr>
      <t>K]</t>
    </r>
    <rPh sb="0" eb="2">
      <t>ヘイキン</t>
    </rPh>
    <rPh sb="2" eb="3">
      <t>ネツ</t>
    </rPh>
    <rPh sb="3" eb="5">
      <t>カンリュウ</t>
    </rPh>
    <rPh sb="5" eb="6">
      <t>リツ</t>
    </rPh>
    <phoneticPr fontId="2"/>
  </si>
  <si>
    <t>◆外壁</t>
    <rPh sb="1" eb="3">
      <t>ガイヘキ</t>
    </rPh>
    <phoneticPr fontId="2"/>
  </si>
  <si>
    <t>◆記入例（外壁）</t>
    <rPh sb="1" eb="3">
      <t>キニュウ</t>
    </rPh>
    <rPh sb="3" eb="4">
      <t>レイ</t>
    </rPh>
    <rPh sb="5" eb="7">
      <t>ガイヘキ</t>
    </rPh>
    <phoneticPr fontId="2"/>
  </si>
  <si>
    <t>熱抵抗R</t>
    <rPh sb="0" eb="1">
      <t>ネツ</t>
    </rPh>
    <rPh sb="1" eb="3">
      <t>テイコウ</t>
    </rPh>
    <phoneticPr fontId="2"/>
  </si>
  <si>
    <t>◆天井または屋根</t>
    <rPh sb="1" eb="3">
      <t>テンジョウ</t>
    </rPh>
    <rPh sb="6" eb="8">
      <t>ヤネ</t>
    </rPh>
    <phoneticPr fontId="2"/>
  </si>
  <si>
    <t>熱伝導率λ</t>
    <rPh sb="0" eb="1">
      <t>ネツ</t>
    </rPh>
    <rPh sb="1" eb="4">
      <t>デンドウリツ</t>
    </rPh>
    <phoneticPr fontId="2"/>
  </si>
  <si>
    <t>厚さd</t>
    <rPh sb="0" eb="1">
      <t>アツ</t>
    </rPh>
    <phoneticPr fontId="2"/>
  </si>
  <si>
    <t>◆床</t>
    <rPh sb="1" eb="2">
      <t>ユカ</t>
    </rPh>
    <phoneticPr fontId="2"/>
  </si>
  <si>
    <t>◆外壁（階間ふところ部など）</t>
    <rPh sb="1" eb="3">
      <t>ガイヘキ</t>
    </rPh>
    <rPh sb="4" eb="5">
      <t>カイ</t>
    </rPh>
    <rPh sb="5" eb="6">
      <t>マ</t>
    </rPh>
    <rPh sb="10" eb="11">
      <t>ブ</t>
    </rPh>
    <phoneticPr fontId="2"/>
  </si>
  <si>
    <t>◆その他</t>
    <rPh sb="3" eb="4">
      <t>タ</t>
    </rPh>
    <phoneticPr fontId="2"/>
  </si>
  <si>
    <t>適用部位：</t>
    <rPh sb="0" eb="2">
      <t>テキヨウ</t>
    </rPh>
    <rPh sb="2" eb="4">
      <t>ブイ</t>
    </rPh>
    <phoneticPr fontId="2"/>
  </si>
  <si>
    <t>断熱材名称</t>
    <rPh sb="0" eb="3">
      <t>ダンネツザイ</t>
    </rPh>
    <rPh sb="3" eb="5">
      <t>メイショウ</t>
    </rPh>
    <phoneticPr fontId="2"/>
  </si>
  <si>
    <t>R2</t>
    <phoneticPr fontId="2"/>
  </si>
  <si>
    <t>R3</t>
    <phoneticPr fontId="2"/>
  </si>
  <si>
    <t>◆基礎断熱部分</t>
    <rPh sb="1" eb="3">
      <t>キソ</t>
    </rPh>
    <rPh sb="3" eb="5">
      <t>ダンネツ</t>
    </rPh>
    <rPh sb="5" eb="7">
      <t>ブブン</t>
    </rPh>
    <phoneticPr fontId="2"/>
  </si>
  <si>
    <t>基礎断熱を施工する部分に関する欄を記入して下さい。</t>
    <rPh sb="0" eb="2">
      <t>キソ</t>
    </rPh>
    <rPh sb="2" eb="4">
      <t>ダンネツ</t>
    </rPh>
    <rPh sb="5" eb="7">
      <t>セコウ</t>
    </rPh>
    <rPh sb="9" eb="11">
      <t>ブブン</t>
    </rPh>
    <rPh sb="12" eb="13">
      <t>カン</t>
    </rPh>
    <rPh sb="15" eb="16">
      <t>ラン</t>
    </rPh>
    <rPh sb="17" eb="19">
      <t>キニュウ</t>
    </rPh>
    <rPh sb="21" eb="22">
      <t>クダ</t>
    </rPh>
    <phoneticPr fontId="2"/>
  </si>
  <si>
    <t>部位</t>
    <rPh sb="0" eb="2">
      <t>ブイ</t>
    </rPh>
    <phoneticPr fontId="2"/>
  </si>
  <si>
    <t>方位</t>
    <rPh sb="0" eb="2">
      <t>ホウイ</t>
    </rPh>
    <phoneticPr fontId="2"/>
  </si>
  <si>
    <r>
      <t>面積A
[m</t>
    </r>
    <r>
      <rPr>
        <vertAlign val="superscript"/>
        <sz val="9"/>
        <color theme="1"/>
        <rFont val="HGPｺﾞｼｯｸM"/>
        <family val="3"/>
        <charset val="128"/>
      </rPr>
      <t>2</t>
    </r>
    <r>
      <rPr>
        <sz val="9"/>
        <color theme="1"/>
        <rFont val="HGPｺﾞｼｯｸM"/>
        <family val="3"/>
        <charset val="128"/>
      </rPr>
      <t>]</t>
    </r>
    <rPh sb="0" eb="2">
      <t>メンセキ</t>
    </rPh>
    <phoneticPr fontId="2"/>
  </si>
  <si>
    <r>
      <t>熱貫流率
U
[W/m</t>
    </r>
    <r>
      <rPr>
        <vertAlign val="superscript"/>
        <sz val="9"/>
        <color theme="1"/>
        <rFont val="HGPｺﾞｼｯｸM"/>
        <family val="3"/>
        <charset val="128"/>
      </rPr>
      <t>2</t>
    </r>
    <r>
      <rPr>
        <sz val="9"/>
        <color theme="1"/>
        <rFont val="HGPｺﾞｼｯｸM"/>
        <family val="3"/>
        <charset val="128"/>
      </rPr>
      <t>K]</t>
    </r>
    <rPh sb="0" eb="1">
      <t>ネツ</t>
    </rPh>
    <rPh sb="1" eb="3">
      <t>カンリュウ</t>
    </rPh>
    <rPh sb="3" eb="4">
      <t>リツ</t>
    </rPh>
    <phoneticPr fontId="2"/>
  </si>
  <si>
    <t>温度差
係数H</t>
    <rPh sb="0" eb="3">
      <t>オンドサ</t>
    </rPh>
    <rPh sb="4" eb="6">
      <t>ケイスウ</t>
    </rPh>
    <phoneticPr fontId="2"/>
  </si>
  <si>
    <t>AUH</t>
    <phoneticPr fontId="2"/>
  </si>
  <si>
    <t>日射熱
取得率
η</t>
    <rPh sb="0" eb="2">
      <t>ニッシャ</t>
    </rPh>
    <rPh sb="2" eb="3">
      <t>ネツ</t>
    </rPh>
    <rPh sb="4" eb="7">
      <t>シュトクリツ</t>
    </rPh>
    <phoneticPr fontId="2"/>
  </si>
  <si>
    <r>
      <t>冷房期
方位係数
ν</t>
    </r>
    <r>
      <rPr>
        <vertAlign val="subscript"/>
        <sz val="9"/>
        <color theme="1"/>
        <rFont val="HGPｺﾞｼｯｸM"/>
        <family val="3"/>
        <charset val="128"/>
      </rPr>
      <t>C</t>
    </r>
    <rPh sb="0" eb="2">
      <t>レイボウ</t>
    </rPh>
    <rPh sb="2" eb="3">
      <t>キ</t>
    </rPh>
    <rPh sb="4" eb="6">
      <t>ホウイ</t>
    </rPh>
    <rPh sb="6" eb="8">
      <t>ケイスウ</t>
    </rPh>
    <phoneticPr fontId="2"/>
  </si>
  <si>
    <r>
      <t>冷房期
日射熱
取得量
ν</t>
    </r>
    <r>
      <rPr>
        <vertAlign val="subscript"/>
        <sz val="9"/>
        <color theme="1"/>
        <rFont val="HGPｺﾞｼｯｸM"/>
        <family val="3"/>
        <charset val="128"/>
      </rPr>
      <t>C</t>
    </r>
    <r>
      <rPr>
        <sz val="9"/>
        <color theme="1"/>
        <rFont val="HGPｺﾞｼｯｸM"/>
        <family val="3"/>
        <charset val="128"/>
      </rPr>
      <t>Aη</t>
    </r>
    <rPh sb="0" eb="2">
      <t>レイボウ</t>
    </rPh>
    <rPh sb="2" eb="3">
      <t>キ</t>
    </rPh>
    <rPh sb="4" eb="6">
      <t>ニッシャ</t>
    </rPh>
    <rPh sb="6" eb="7">
      <t>ネツ</t>
    </rPh>
    <rPh sb="8" eb="10">
      <t>シュトク</t>
    </rPh>
    <rPh sb="10" eb="11">
      <t>リョウ</t>
    </rPh>
    <phoneticPr fontId="2"/>
  </si>
  <si>
    <r>
      <t>暖房期
方位係数
ν</t>
    </r>
    <r>
      <rPr>
        <vertAlign val="subscript"/>
        <sz val="9"/>
        <color theme="1"/>
        <rFont val="HGPｺﾞｼｯｸM"/>
        <family val="3"/>
        <charset val="128"/>
      </rPr>
      <t>H</t>
    </r>
    <rPh sb="0" eb="2">
      <t>ダンボウ</t>
    </rPh>
    <rPh sb="2" eb="3">
      <t>キ</t>
    </rPh>
    <rPh sb="4" eb="6">
      <t>ホウイ</t>
    </rPh>
    <rPh sb="6" eb="8">
      <t>ケイスウ</t>
    </rPh>
    <phoneticPr fontId="2"/>
  </si>
  <si>
    <r>
      <t>暖房期
日射熱
取得量
ν</t>
    </r>
    <r>
      <rPr>
        <vertAlign val="subscript"/>
        <sz val="9"/>
        <color theme="1"/>
        <rFont val="HGPｺﾞｼｯｸM"/>
        <family val="3"/>
        <charset val="128"/>
      </rPr>
      <t>H</t>
    </r>
    <r>
      <rPr>
        <sz val="9"/>
        <color theme="1"/>
        <rFont val="HGPｺﾞｼｯｸM"/>
        <family val="3"/>
        <charset val="128"/>
      </rPr>
      <t>Aη</t>
    </r>
    <rPh sb="0" eb="2">
      <t>ダンボウ</t>
    </rPh>
    <rPh sb="2" eb="3">
      <t>キ</t>
    </rPh>
    <rPh sb="4" eb="6">
      <t>ニッシャ</t>
    </rPh>
    <rPh sb="6" eb="7">
      <t>ネツ</t>
    </rPh>
    <rPh sb="8" eb="10">
      <t>シュトク</t>
    </rPh>
    <rPh sb="10" eb="11">
      <t>リョウ</t>
    </rPh>
    <phoneticPr fontId="2"/>
  </si>
  <si>
    <t>外壁（1階）</t>
    <rPh sb="0" eb="2">
      <t>ガイヘキ</t>
    </rPh>
    <rPh sb="4" eb="5">
      <t>カイ</t>
    </rPh>
    <phoneticPr fontId="2"/>
  </si>
  <si>
    <t>南</t>
    <rPh sb="0" eb="1">
      <t>ミナミ</t>
    </rPh>
    <phoneticPr fontId="2"/>
  </si>
  <si>
    <t>西</t>
    <rPh sb="0" eb="1">
      <t>ニシ</t>
    </rPh>
    <phoneticPr fontId="2"/>
  </si>
  <si>
    <t>北</t>
    <rPh sb="0" eb="1">
      <t>キタ</t>
    </rPh>
    <phoneticPr fontId="2"/>
  </si>
  <si>
    <t>東</t>
    <rPh sb="0" eb="1">
      <t>ヒガシ</t>
    </rPh>
    <phoneticPr fontId="2"/>
  </si>
  <si>
    <t>外壁（2階）</t>
    <rPh sb="0" eb="2">
      <t>ガイヘキ</t>
    </rPh>
    <rPh sb="4" eb="5">
      <t>カイ</t>
    </rPh>
    <phoneticPr fontId="2"/>
  </si>
  <si>
    <t>面積合計A1=</t>
    <rPh sb="0" eb="2">
      <t>メンセキ</t>
    </rPh>
    <rPh sb="2" eb="4">
      <t>ゴウケイ</t>
    </rPh>
    <phoneticPr fontId="2"/>
  </si>
  <si>
    <t>q1=</t>
    <phoneticPr fontId="2"/>
  </si>
  <si>
    <t>面積A・
基礎周長L</t>
    <rPh sb="0" eb="2">
      <t>メンセキ</t>
    </rPh>
    <rPh sb="5" eb="7">
      <t>キソ</t>
    </rPh>
    <rPh sb="7" eb="9">
      <t>シュウチョウ</t>
    </rPh>
    <phoneticPr fontId="2"/>
  </si>
  <si>
    <t>AUH・
LUH</t>
    <phoneticPr fontId="2"/>
  </si>
  <si>
    <t>1階床</t>
    <rPh sb="1" eb="2">
      <t>カイ</t>
    </rPh>
    <rPh sb="2" eb="3">
      <t>ユカ</t>
    </rPh>
    <phoneticPr fontId="2"/>
  </si>
  <si>
    <t>基礎（玄関、外気側）</t>
    <rPh sb="0" eb="2">
      <t>キソ</t>
    </rPh>
    <rPh sb="3" eb="5">
      <t>ゲンカン</t>
    </rPh>
    <rPh sb="6" eb="8">
      <t>ガイキ</t>
    </rPh>
    <rPh sb="8" eb="9">
      <t>ガワ</t>
    </rPh>
    <phoneticPr fontId="2"/>
  </si>
  <si>
    <t>基礎（玄関、床下側）</t>
    <rPh sb="0" eb="2">
      <t>キソ</t>
    </rPh>
    <rPh sb="3" eb="5">
      <t>ゲンカン</t>
    </rPh>
    <rPh sb="6" eb="8">
      <t>ユカシタ</t>
    </rPh>
    <rPh sb="8" eb="9">
      <t>ガワ</t>
    </rPh>
    <phoneticPr fontId="2"/>
  </si>
  <si>
    <t>q2=</t>
    <phoneticPr fontId="2"/>
  </si>
  <si>
    <t>周長L
[m]</t>
    <rPh sb="0" eb="2">
      <t>シュウチョウ</t>
    </rPh>
    <phoneticPr fontId="2"/>
  </si>
  <si>
    <t>熱貫流率
U
[W/mK]</t>
    <rPh sb="0" eb="1">
      <t>ネツ</t>
    </rPh>
    <rPh sb="1" eb="3">
      <t>カンリュウ</t>
    </rPh>
    <rPh sb="3" eb="4">
      <t>リツ</t>
    </rPh>
    <phoneticPr fontId="2"/>
  </si>
  <si>
    <t>LUH</t>
    <phoneticPr fontId="2"/>
  </si>
  <si>
    <t>基礎（全体、外気側）</t>
    <rPh sb="0" eb="2">
      <t>キソ</t>
    </rPh>
    <rPh sb="3" eb="5">
      <t>ゼンタイ</t>
    </rPh>
    <rPh sb="6" eb="8">
      <t>ガイキ</t>
    </rPh>
    <rPh sb="8" eb="9">
      <t>ガワ</t>
    </rPh>
    <phoneticPr fontId="2"/>
  </si>
  <si>
    <t>面積合計A3（※）=</t>
    <rPh sb="0" eb="2">
      <t>メンセキ</t>
    </rPh>
    <rPh sb="2" eb="4">
      <t>ゴウケイ</t>
    </rPh>
    <phoneticPr fontId="2"/>
  </si>
  <si>
    <t>q3=</t>
    <phoneticPr fontId="2"/>
  </si>
  <si>
    <t>日射熱
取得率η</t>
    <rPh sb="0" eb="2">
      <t>ニッシャ</t>
    </rPh>
    <rPh sb="2" eb="3">
      <t>ネツ</t>
    </rPh>
    <rPh sb="4" eb="7">
      <t>シュトクリツ</t>
    </rPh>
    <phoneticPr fontId="2"/>
  </si>
  <si>
    <t>天井（1階、下屋部分）</t>
    <rPh sb="0" eb="2">
      <t>テンジョウ</t>
    </rPh>
    <rPh sb="4" eb="5">
      <t>カイ</t>
    </rPh>
    <rPh sb="6" eb="8">
      <t>ゲヤ</t>
    </rPh>
    <rPh sb="8" eb="10">
      <t>ブブン</t>
    </rPh>
    <phoneticPr fontId="2"/>
  </si>
  <si>
    <t>天井（2階全体）</t>
    <rPh sb="0" eb="2">
      <t>テンジョウ</t>
    </rPh>
    <rPh sb="4" eb="5">
      <t>カイ</t>
    </rPh>
    <rPh sb="5" eb="7">
      <t>ゼンタイ</t>
    </rPh>
    <phoneticPr fontId="2"/>
  </si>
  <si>
    <t>面積合計A4=</t>
    <rPh sb="0" eb="2">
      <t>メンセキ</t>
    </rPh>
    <rPh sb="2" eb="4">
      <t>ゴウケイ</t>
    </rPh>
    <phoneticPr fontId="2"/>
  </si>
  <si>
    <t>q4=</t>
    <phoneticPr fontId="2"/>
  </si>
  <si>
    <t>上</t>
    <rPh sb="0" eb="1">
      <t>ウエ</t>
    </rPh>
    <phoneticPr fontId="2"/>
  </si>
  <si>
    <t>面積合計A5=</t>
    <rPh sb="0" eb="2">
      <t>メンセキ</t>
    </rPh>
    <rPh sb="2" eb="4">
      <t>ゴウケイ</t>
    </rPh>
    <phoneticPr fontId="2"/>
  </si>
  <si>
    <t>q5=</t>
    <phoneticPr fontId="2"/>
  </si>
  <si>
    <t>室名</t>
    <rPh sb="0" eb="1">
      <t>シツ</t>
    </rPh>
    <rPh sb="1" eb="2">
      <t>メイ</t>
    </rPh>
    <phoneticPr fontId="2"/>
  </si>
  <si>
    <r>
      <t>冷房期
補正係数
f</t>
    </r>
    <r>
      <rPr>
        <vertAlign val="subscript"/>
        <sz val="9"/>
        <color theme="1"/>
        <rFont val="HGPｺﾞｼｯｸM"/>
        <family val="3"/>
        <charset val="128"/>
      </rPr>
      <t>C</t>
    </r>
    <r>
      <rPr>
        <sz val="9"/>
        <color theme="1"/>
        <rFont val="HGPｺﾞｼｯｸM"/>
        <family val="3"/>
        <charset val="128"/>
      </rPr>
      <t>（※）</t>
    </r>
    <rPh sb="0" eb="2">
      <t>レイボウ</t>
    </rPh>
    <rPh sb="2" eb="3">
      <t>キ</t>
    </rPh>
    <rPh sb="4" eb="6">
      <t>ホセイ</t>
    </rPh>
    <rPh sb="6" eb="8">
      <t>ケイスウ</t>
    </rPh>
    <phoneticPr fontId="2"/>
  </si>
  <si>
    <r>
      <t>冷房期
日射熱
取得量
ν</t>
    </r>
    <r>
      <rPr>
        <vertAlign val="subscript"/>
        <sz val="9"/>
        <color theme="1"/>
        <rFont val="HGPｺﾞｼｯｸM"/>
        <family val="3"/>
        <charset val="128"/>
      </rPr>
      <t>C</t>
    </r>
    <r>
      <rPr>
        <sz val="9"/>
        <color theme="1"/>
        <rFont val="HGPｺﾞｼｯｸM"/>
        <family val="3"/>
        <charset val="128"/>
      </rPr>
      <t>Aηf</t>
    </r>
    <r>
      <rPr>
        <vertAlign val="subscript"/>
        <sz val="9"/>
        <color theme="1"/>
        <rFont val="HGPｺﾞｼｯｸM"/>
        <family val="3"/>
        <charset val="128"/>
      </rPr>
      <t>C</t>
    </r>
    <rPh sb="0" eb="2">
      <t>レイボウ</t>
    </rPh>
    <rPh sb="2" eb="3">
      <t>キ</t>
    </rPh>
    <rPh sb="4" eb="6">
      <t>ニッシャ</t>
    </rPh>
    <rPh sb="6" eb="7">
      <t>ネツ</t>
    </rPh>
    <rPh sb="8" eb="10">
      <t>シュトク</t>
    </rPh>
    <rPh sb="10" eb="11">
      <t>リョウ</t>
    </rPh>
    <phoneticPr fontId="2"/>
  </si>
  <si>
    <r>
      <t>暖房期
補正係数
f</t>
    </r>
    <r>
      <rPr>
        <vertAlign val="subscript"/>
        <sz val="9"/>
        <color theme="1"/>
        <rFont val="HGPｺﾞｼｯｸM"/>
        <family val="3"/>
        <charset val="128"/>
      </rPr>
      <t>H</t>
    </r>
    <r>
      <rPr>
        <sz val="9"/>
        <color theme="1"/>
        <rFont val="HGPｺﾞｼｯｸM"/>
        <family val="3"/>
        <charset val="128"/>
      </rPr>
      <t>（※）</t>
    </r>
    <rPh sb="0" eb="2">
      <t>ダンボウ</t>
    </rPh>
    <rPh sb="2" eb="3">
      <t>キ</t>
    </rPh>
    <rPh sb="4" eb="6">
      <t>ホセイ</t>
    </rPh>
    <rPh sb="6" eb="8">
      <t>ケイスウ</t>
    </rPh>
    <phoneticPr fontId="2"/>
  </si>
  <si>
    <r>
      <t>暖房期
日射熱
取得量
ν</t>
    </r>
    <r>
      <rPr>
        <vertAlign val="subscript"/>
        <sz val="9"/>
        <color theme="1"/>
        <rFont val="HGPｺﾞｼｯｸM"/>
        <family val="3"/>
        <charset val="128"/>
      </rPr>
      <t>H</t>
    </r>
    <r>
      <rPr>
        <sz val="9"/>
        <color theme="1"/>
        <rFont val="HGPｺﾞｼｯｸM"/>
        <family val="3"/>
        <charset val="128"/>
      </rPr>
      <t>Aηf</t>
    </r>
    <r>
      <rPr>
        <vertAlign val="subscript"/>
        <sz val="9"/>
        <color theme="1"/>
        <rFont val="HGPｺﾞｼｯｸM"/>
        <family val="3"/>
        <charset val="128"/>
      </rPr>
      <t>H</t>
    </r>
    <rPh sb="0" eb="2">
      <t>ダンボウ</t>
    </rPh>
    <rPh sb="2" eb="3">
      <t>キ</t>
    </rPh>
    <rPh sb="4" eb="6">
      <t>ニッシャ</t>
    </rPh>
    <rPh sb="6" eb="7">
      <t>ネツ</t>
    </rPh>
    <rPh sb="8" eb="10">
      <t>シュトク</t>
    </rPh>
    <rPh sb="10" eb="11">
      <t>リョウ</t>
    </rPh>
    <phoneticPr fontId="2"/>
  </si>
  <si>
    <t>和室</t>
    <rPh sb="0" eb="2">
      <t>ワシツ</t>
    </rPh>
    <phoneticPr fontId="2"/>
  </si>
  <si>
    <t>LD</t>
    <phoneticPr fontId="2"/>
  </si>
  <si>
    <t>台所</t>
    <rPh sb="0" eb="2">
      <t>ダイドコロ</t>
    </rPh>
    <phoneticPr fontId="2"/>
  </si>
  <si>
    <t>浴室</t>
    <rPh sb="0" eb="2">
      <t>ヨクシツ</t>
    </rPh>
    <phoneticPr fontId="2"/>
  </si>
  <si>
    <t>トイレ</t>
    <phoneticPr fontId="2"/>
  </si>
  <si>
    <t>洗面室</t>
    <rPh sb="0" eb="2">
      <t>センメン</t>
    </rPh>
    <rPh sb="2" eb="3">
      <t>シツ</t>
    </rPh>
    <phoneticPr fontId="2"/>
  </si>
  <si>
    <t>ホール</t>
    <phoneticPr fontId="2"/>
  </si>
  <si>
    <t>寝室</t>
    <rPh sb="0" eb="2">
      <t>シンシツ</t>
    </rPh>
    <phoneticPr fontId="2"/>
  </si>
  <si>
    <t>子供室1</t>
    <rPh sb="0" eb="2">
      <t>コドモ</t>
    </rPh>
    <rPh sb="2" eb="3">
      <t>シツ</t>
    </rPh>
    <phoneticPr fontId="2"/>
  </si>
  <si>
    <t>子供室2</t>
    <rPh sb="0" eb="2">
      <t>コドモ</t>
    </rPh>
    <rPh sb="2" eb="3">
      <t>シツ</t>
    </rPh>
    <phoneticPr fontId="2"/>
  </si>
  <si>
    <t>2Fホール</t>
    <phoneticPr fontId="2"/>
  </si>
  <si>
    <t>面積合計A6=</t>
    <rPh sb="0" eb="2">
      <t>メンセキ</t>
    </rPh>
    <rPh sb="2" eb="4">
      <t>ゴウケイ</t>
    </rPh>
    <phoneticPr fontId="2"/>
  </si>
  <si>
    <t>q6=</t>
    <phoneticPr fontId="2"/>
  </si>
  <si>
    <t>玄関</t>
    <rPh sb="0" eb="2">
      <t>ゲンカン</t>
    </rPh>
    <phoneticPr fontId="2"/>
  </si>
  <si>
    <t>面積合計A7=</t>
    <rPh sb="0" eb="2">
      <t>メンセキ</t>
    </rPh>
    <rPh sb="2" eb="4">
      <t>ゴウケイ</t>
    </rPh>
    <phoneticPr fontId="2"/>
  </si>
  <si>
    <t>q7=</t>
    <phoneticPr fontId="2"/>
  </si>
  <si>
    <t>■集計</t>
    <rPh sb="1" eb="3">
      <t>シュウケイ</t>
    </rPh>
    <phoneticPr fontId="2"/>
  </si>
  <si>
    <t>面積</t>
    <rPh sb="0" eb="2">
      <t>メンセキ</t>
    </rPh>
    <phoneticPr fontId="2"/>
  </si>
  <si>
    <t>熱損失</t>
    <rPh sb="0" eb="1">
      <t>ネツ</t>
    </rPh>
    <rPh sb="1" eb="3">
      <t>ソンシツ</t>
    </rPh>
    <phoneticPr fontId="2"/>
  </si>
  <si>
    <t>冷房期日射熱取得</t>
    <rPh sb="0" eb="2">
      <t>レイボウ</t>
    </rPh>
    <rPh sb="2" eb="3">
      <t>キ</t>
    </rPh>
    <rPh sb="3" eb="5">
      <t>ニッシャ</t>
    </rPh>
    <rPh sb="5" eb="6">
      <t>ネツ</t>
    </rPh>
    <rPh sb="6" eb="8">
      <t>シュトク</t>
    </rPh>
    <phoneticPr fontId="2"/>
  </si>
  <si>
    <t>暖房期日射熱取得</t>
    <rPh sb="0" eb="2">
      <t>ダンボウ</t>
    </rPh>
    <rPh sb="2" eb="3">
      <t>キ</t>
    </rPh>
    <rPh sb="3" eb="5">
      <t>ニッシャ</t>
    </rPh>
    <rPh sb="5" eb="6">
      <t>ネツ</t>
    </rPh>
    <rPh sb="6" eb="8">
      <t>シュトク</t>
    </rPh>
    <phoneticPr fontId="2"/>
  </si>
  <si>
    <t>外壁</t>
    <rPh sb="0" eb="2">
      <t>ガイヘキ</t>
    </rPh>
    <phoneticPr fontId="2"/>
  </si>
  <si>
    <t>A1</t>
    <phoneticPr fontId="2"/>
  </si>
  <si>
    <t>q1</t>
    <phoneticPr fontId="2"/>
  </si>
  <si>
    <t>窓</t>
    <rPh sb="0" eb="1">
      <t>マド</t>
    </rPh>
    <phoneticPr fontId="2"/>
  </si>
  <si>
    <t>A6</t>
    <phoneticPr fontId="2"/>
  </si>
  <si>
    <t>q6</t>
  </si>
  <si>
    <t>ドア</t>
    <phoneticPr fontId="2"/>
  </si>
  <si>
    <t>A7</t>
    <phoneticPr fontId="2"/>
  </si>
  <si>
    <t>q7</t>
    <phoneticPr fontId="2"/>
  </si>
  <si>
    <t>ΣA</t>
    <phoneticPr fontId="2"/>
  </si>
  <si>
    <t>■視点1-1（躯体・開口部の断熱および日射遮蔽性能）：U値計算シート</t>
    <rPh sb="1" eb="3">
      <t>シテン</t>
    </rPh>
    <rPh sb="7" eb="9">
      <t>クタイ</t>
    </rPh>
    <rPh sb="10" eb="13">
      <t>カイコウブ</t>
    </rPh>
    <rPh sb="14" eb="16">
      <t>ダンネツ</t>
    </rPh>
    <rPh sb="19" eb="21">
      <t>ニッシャ</t>
    </rPh>
    <rPh sb="21" eb="23">
      <t>シャヘイ</t>
    </rPh>
    <rPh sb="23" eb="25">
      <t>セイノウ</t>
    </rPh>
    <rPh sb="28" eb="29">
      <t>チ</t>
    </rPh>
    <rPh sb="29" eb="31">
      <t>ケイサン</t>
    </rPh>
    <phoneticPr fontId="2"/>
  </si>
  <si>
    <t>■視点1-1（躯体・開口部の断熱および日射遮蔽性能）：q値・mC値・mH値計算シート</t>
    <rPh sb="1" eb="3">
      <t>シテン</t>
    </rPh>
    <rPh sb="7" eb="9">
      <t>クタイ</t>
    </rPh>
    <rPh sb="10" eb="13">
      <t>カイコウブ</t>
    </rPh>
    <rPh sb="14" eb="16">
      <t>ダンネツ</t>
    </rPh>
    <rPh sb="19" eb="21">
      <t>ニッシャ</t>
    </rPh>
    <rPh sb="21" eb="23">
      <t>シャヘイ</t>
    </rPh>
    <rPh sb="23" eb="25">
      <t>セイノウ</t>
    </rPh>
    <rPh sb="28" eb="29">
      <t>チ</t>
    </rPh>
    <rPh sb="32" eb="33">
      <t>チ</t>
    </rPh>
    <rPh sb="36" eb="37">
      <t>チ</t>
    </rPh>
    <rPh sb="37" eb="39">
      <t>ケイサン</t>
    </rPh>
    <phoneticPr fontId="2"/>
  </si>
  <si>
    <r>
      <t>m</t>
    </r>
    <r>
      <rPr>
        <vertAlign val="subscript"/>
        <sz val="9"/>
        <color theme="1"/>
        <rFont val="HGPｺﾞｼｯｸM"/>
        <family val="3"/>
        <charset val="128"/>
      </rPr>
      <t>C</t>
    </r>
    <r>
      <rPr>
        <sz val="9"/>
        <color theme="1"/>
        <rFont val="HGPｺﾞｼｯｸM"/>
        <family val="3"/>
        <charset val="128"/>
      </rPr>
      <t>1=</t>
    </r>
    <phoneticPr fontId="2"/>
  </si>
  <si>
    <r>
      <t>m</t>
    </r>
    <r>
      <rPr>
        <vertAlign val="subscript"/>
        <sz val="9"/>
        <color theme="1"/>
        <rFont val="HGPｺﾞｼｯｸM"/>
        <family val="3"/>
        <charset val="128"/>
      </rPr>
      <t>H</t>
    </r>
    <r>
      <rPr>
        <sz val="9"/>
        <color theme="1"/>
        <rFont val="HGPｺﾞｼｯｸM"/>
        <family val="3"/>
        <charset val="128"/>
      </rPr>
      <t>1=</t>
    </r>
    <phoneticPr fontId="2"/>
  </si>
  <si>
    <t>外壁（階間ふところ）</t>
    <rPh sb="0" eb="2">
      <t>ガイヘキ</t>
    </rPh>
    <rPh sb="3" eb="4">
      <t>カイ</t>
    </rPh>
    <rPh sb="4" eb="5">
      <t>マ</t>
    </rPh>
    <phoneticPr fontId="2"/>
  </si>
  <si>
    <t>地域</t>
    <rPh sb="0" eb="2">
      <t>チイキ</t>
    </rPh>
    <phoneticPr fontId="2"/>
  </si>
  <si>
    <t>◆床および基礎（※下部断熱位置=床断熱の場合に記入して下さい）</t>
    <rPh sb="1" eb="2">
      <t>ユカ</t>
    </rPh>
    <rPh sb="5" eb="7">
      <t>キソ</t>
    </rPh>
    <rPh sb="9" eb="11">
      <t>カブ</t>
    </rPh>
    <rPh sb="11" eb="13">
      <t>ダンネツ</t>
    </rPh>
    <rPh sb="13" eb="15">
      <t>イチ</t>
    </rPh>
    <rPh sb="16" eb="17">
      <t>ユカ</t>
    </rPh>
    <rPh sb="17" eb="19">
      <t>ダンネツ</t>
    </rPh>
    <rPh sb="20" eb="22">
      <t>バアイ</t>
    </rPh>
    <rPh sb="23" eb="25">
      <t>キニュウ</t>
    </rPh>
    <rPh sb="27" eb="28">
      <t>クダ</t>
    </rPh>
    <phoneticPr fontId="2"/>
  </si>
  <si>
    <t>◆基礎（※下部断熱位置=基礎断熱の場合に記入して下さい）</t>
    <rPh sb="1" eb="3">
      <t>キソ</t>
    </rPh>
    <rPh sb="5" eb="7">
      <t>カブ</t>
    </rPh>
    <rPh sb="7" eb="9">
      <t>ダンネツ</t>
    </rPh>
    <rPh sb="9" eb="11">
      <t>イチ</t>
    </rPh>
    <rPh sb="12" eb="14">
      <t>キソ</t>
    </rPh>
    <rPh sb="14" eb="16">
      <t>ダンネツ</t>
    </rPh>
    <rPh sb="17" eb="19">
      <t>バアイ</t>
    </rPh>
    <rPh sb="20" eb="22">
      <t>キニュウ</t>
    </rPh>
    <rPh sb="24" eb="25">
      <t>クダ</t>
    </rPh>
    <phoneticPr fontId="2"/>
  </si>
  <si>
    <t>暖房期方位係数</t>
    <rPh sb="0" eb="2">
      <t>ダンボウ</t>
    </rPh>
    <rPh sb="2" eb="3">
      <t>キ</t>
    </rPh>
    <rPh sb="3" eb="5">
      <t>ホウイ</t>
    </rPh>
    <rPh sb="5" eb="7">
      <t>ケイスウ</t>
    </rPh>
    <phoneticPr fontId="2"/>
  </si>
  <si>
    <t>：地域</t>
    <rPh sb="1" eb="3">
      <t>チイキ</t>
    </rPh>
    <phoneticPr fontId="2"/>
  </si>
  <si>
    <t>冷房期方位係数</t>
    <rPh sb="0" eb="2">
      <t>レイボウ</t>
    </rPh>
    <rPh sb="2" eb="3">
      <t>キ</t>
    </rPh>
    <rPh sb="3" eb="5">
      <t>ホウイ</t>
    </rPh>
    <rPh sb="5" eb="7">
      <t>ケイスウ</t>
    </rPh>
    <phoneticPr fontId="2"/>
  </si>
  <si>
    <t>上</t>
    <rPh sb="0" eb="1">
      <t>ウエ</t>
    </rPh>
    <phoneticPr fontId="2"/>
  </si>
  <si>
    <t>北</t>
    <rPh sb="0" eb="1">
      <t>キタ</t>
    </rPh>
    <phoneticPr fontId="2"/>
  </si>
  <si>
    <t>北東</t>
    <rPh sb="0" eb="2">
      <t>ホクトウ</t>
    </rPh>
    <phoneticPr fontId="2"/>
  </si>
  <si>
    <t>東</t>
    <rPh sb="0" eb="1">
      <t>ヒガシ</t>
    </rPh>
    <phoneticPr fontId="2"/>
  </si>
  <si>
    <t>南東</t>
    <rPh sb="0" eb="2">
      <t>ナントウ</t>
    </rPh>
    <phoneticPr fontId="2"/>
  </si>
  <si>
    <t>南</t>
    <rPh sb="0" eb="1">
      <t>ミナミ</t>
    </rPh>
    <phoneticPr fontId="2"/>
  </si>
  <si>
    <t>南西</t>
    <rPh sb="0" eb="2">
      <t>ナンセイ</t>
    </rPh>
    <phoneticPr fontId="2"/>
  </si>
  <si>
    <t>北西</t>
    <rPh sb="0" eb="2">
      <t>ホクセイ</t>
    </rPh>
    <phoneticPr fontId="2"/>
  </si>
  <si>
    <t>西</t>
    <rPh sb="0" eb="1">
      <t>ニシ</t>
    </rPh>
    <phoneticPr fontId="2"/>
  </si>
  <si>
    <t>天井断熱</t>
  </si>
  <si>
    <t>床断熱</t>
  </si>
  <si>
    <r>
      <t>m</t>
    </r>
    <r>
      <rPr>
        <vertAlign val="subscript"/>
        <sz val="9"/>
        <color theme="1"/>
        <rFont val="HGPｺﾞｼｯｸM"/>
        <family val="3"/>
        <charset val="128"/>
      </rPr>
      <t>C</t>
    </r>
    <r>
      <rPr>
        <sz val="9"/>
        <color theme="1"/>
        <rFont val="HGPｺﾞｼｯｸM"/>
        <family val="3"/>
        <charset val="128"/>
      </rPr>
      <t>4=</t>
    </r>
    <phoneticPr fontId="2"/>
  </si>
  <si>
    <r>
      <t>m</t>
    </r>
    <r>
      <rPr>
        <vertAlign val="subscript"/>
        <sz val="9"/>
        <color theme="1"/>
        <rFont val="HGPｺﾞｼｯｸM"/>
        <family val="3"/>
        <charset val="128"/>
      </rPr>
      <t>H</t>
    </r>
    <r>
      <rPr>
        <sz val="9"/>
        <color theme="1"/>
        <rFont val="HGPｺﾞｼｯｸM"/>
        <family val="3"/>
        <charset val="128"/>
      </rPr>
      <t>4=</t>
    </r>
    <phoneticPr fontId="2"/>
  </si>
  <si>
    <t>面積合計A2=</t>
    <rPh sb="0" eb="2">
      <t>メンセキ</t>
    </rPh>
    <rPh sb="2" eb="4">
      <t>ゴウケイ</t>
    </rPh>
    <phoneticPr fontId="2"/>
  </si>
  <si>
    <r>
      <t>m</t>
    </r>
    <r>
      <rPr>
        <vertAlign val="subscript"/>
        <sz val="9"/>
        <color theme="1"/>
        <rFont val="HGPｺﾞｼｯｸM"/>
        <family val="3"/>
        <charset val="128"/>
      </rPr>
      <t>C</t>
    </r>
    <r>
      <rPr>
        <sz val="9"/>
        <color theme="1"/>
        <rFont val="HGPｺﾞｼｯｸM"/>
        <family val="3"/>
        <charset val="128"/>
      </rPr>
      <t>5=</t>
    </r>
    <phoneticPr fontId="2"/>
  </si>
  <si>
    <r>
      <t>m</t>
    </r>
    <r>
      <rPr>
        <vertAlign val="subscript"/>
        <sz val="9"/>
        <color theme="1"/>
        <rFont val="HGPｺﾞｼｯｸM"/>
        <family val="3"/>
        <charset val="128"/>
      </rPr>
      <t>H</t>
    </r>
    <r>
      <rPr>
        <sz val="9"/>
        <color theme="1"/>
        <rFont val="HGPｺﾞｼｯｸM"/>
        <family val="3"/>
        <charset val="128"/>
      </rPr>
      <t>5=</t>
    </r>
    <phoneticPr fontId="2"/>
  </si>
  <si>
    <t>屋根</t>
    <rPh sb="0" eb="2">
      <t>ヤネ</t>
    </rPh>
    <phoneticPr fontId="2"/>
  </si>
  <si>
    <t>外壁（小屋妻壁）</t>
    <rPh sb="0" eb="2">
      <t>ガイヘキ</t>
    </rPh>
    <rPh sb="3" eb="5">
      <t>コヤ</t>
    </rPh>
    <rPh sb="5" eb="6">
      <t>ツマ</t>
    </rPh>
    <rPh sb="6" eb="7">
      <t>カベ</t>
    </rPh>
    <phoneticPr fontId="2"/>
  </si>
  <si>
    <t>屋根（下屋（北））</t>
    <rPh sb="0" eb="2">
      <t>ヤネ</t>
    </rPh>
    <rPh sb="3" eb="5">
      <t>ゲヤ</t>
    </rPh>
    <rPh sb="6" eb="7">
      <t>キタ</t>
    </rPh>
    <phoneticPr fontId="2"/>
  </si>
  <si>
    <t>外壁（下屋（北）妻壁）</t>
    <rPh sb="0" eb="2">
      <t>ガイヘキ</t>
    </rPh>
    <rPh sb="3" eb="5">
      <t>ゲヤ</t>
    </rPh>
    <rPh sb="6" eb="7">
      <t>キタ</t>
    </rPh>
    <rPh sb="8" eb="9">
      <t>ツマ</t>
    </rPh>
    <rPh sb="9" eb="10">
      <t>カベ</t>
    </rPh>
    <phoneticPr fontId="2"/>
  </si>
  <si>
    <t>屋根（下屋（西））</t>
    <rPh sb="0" eb="2">
      <t>ヤネ</t>
    </rPh>
    <rPh sb="3" eb="5">
      <t>ゲヤ</t>
    </rPh>
    <rPh sb="6" eb="7">
      <t>ニシ</t>
    </rPh>
    <phoneticPr fontId="2"/>
  </si>
  <si>
    <t>外壁（下屋（西）妻壁）</t>
    <rPh sb="0" eb="2">
      <t>ガイヘキ</t>
    </rPh>
    <rPh sb="3" eb="5">
      <t>ゲヤ</t>
    </rPh>
    <rPh sb="6" eb="7">
      <t>ニシ</t>
    </rPh>
    <rPh sb="8" eb="9">
      <t>ツマ</t>
    </rPh>
    <rPh sb="9" eb="10">
      <t>カベ</t>
    </rPh>
    <phoneticPr fontId="2"/>
  </si>
  <si>
    <t>◆窓</t>
    <rPh sb="1" eb="2">
      <t>マド</t>
    </rPh>
    <phoneticPr fontId="2"/>
  </si>
  <si>
    <r>
      <t>m</t>
    </r>
    <r>
      <rPr>
        <vertAlign val="subscript"/>
        <sz val="9"/>
        <color theme="1"/>
        <rFont val="HGPｺﾞｼｯｸM"/>
        <family val="3"/>
        <charset val="128"/>
      </rPr>
      <t>C</t>
    </r>
    <r>
      <rPr>
        <sz val="9"/>
        <color theme="1"/>
        <rFont val="HGPｺﾞｼｯｸM"/>
        <family val="3"/>
        <charset val="128"/>
      </rPr>
      <t>6=</t>
    </r>
    <phoneticPr fontId="2"/>
  </si>
  <si>
    <r>
      <t>m</t>
    </r>
    <r>
      <rPr>
        <vertAlign val="subscript"/>
        <sz val="9"/>
        <color theme="1"/>
        <rFont val="HGPｺﾞｼｯｸM"/>
        <family val="3"/>
        <charset val="128"/>
      </rPr>
      <t>H</t>
    </r>
    <r>
      <rPr>
        <sz val="9"/>
        <color theme="1"/>
        <rFont val="HGPｺﾞｼｯｸM"/>
        <family val="3"/>
        <charset val="128"/>
      </rPr>
      <t>6=</t>
    </r>
    <phoneticPr fontId="2"/>
  </si>
  <si>
    <r>
      <t>（※）f</t>
    </r>
    <r>
      <rPr>
        <vertAlign val="subscript"/>
        <sz val="9"/>
        <color theme="1"/>
        <rFont val="HGPｺﾞｼｯｸM"/>
        <family val="3"/>
        <charset val="128"/>
      </rPr>
      <t>C</t>
    </r>
    <r>
      <rPr>
        <sz val="9"/>
        <color theme="1"/>
        <rFont val="HGPｺﾞｼｯｸM"/>
        <family val="3"/>
        <charset val="128"/>
      </rPr>
      <t>値およびf</t>
    </r>
    <r>
      <rPr>
        <vertAlign val="subscript"/>
        <sz val="9"/>
        <color theme="1"/>
        <rFont val="HGPｺﾞｼｯｸM"/>
        <family val="3"/>
        <charset val="128"/>
      </rPr>
      <t>H</t>
    </r>
    <r>
      <rPr>
        <sz val="9"/>
        <color theme="1"/>
        <rFont val="HGPｺﾞｼｯｸM"/>
        <family val="3"/>
        <charset val="128"/>
      </rPr>
      <t>値は、省エネルギー基準の解説書に従い、地域およびガラスの仕様に応じた値に変更してもかまいません</t>
    </r>
    <rPh sb="5" eb="6">
      <t>チ</t>
    </rPh>
    <rPh sb="11" eb="12">
      <t>チ</t>
    </rPh>
    <rPh sb="14" eb="15">
      <t>ショウ</t>
    </rPh>
    <rPh sb="20" eb="22">
      <t>キジュン</t>
    </rPh>
    <rPh sb="23" eb="26">
      <t>カイセツショ</t>
    </rPh>
    <rPh sb="27" eb="28">
      <t>シタガ</t>
    </rPh>
    <rPh sb="30" eb="32">
      <t>チイキ</t>
    </rPh>
    <rPh sb="39" eb="41">
      <t>シヨウ</t>
    </rPh>
    <rPh sb="42" eb="43">
      <t>オウ</t>
    </rPh>
    <rPh sb="45" eb="46">
      <t>アタイ</t>
    </rPh>
    <rPh sb="47" eb="49">
      <t>ヘンコウ</t>
    </rPh>
    <phoneticPr fontId="2"/>
  </si>
  <si>
    <t>クローゼット（4地域以南）</t>
    <rPh sb="8" eb="10">
      <t>チイキ</t>
    </rPh>
    <rPh sb="10" eb="12">
      <t>イナン</t>
    </rPh>
    <phoneticPr fontId="2"/>
  </si>
  <si>
    <t>◆ドア</t>
    <phoneticPr fontId="2"/>
  </si>
  <si>
    <r>
      <t>m</t>
    </r>
    <r>
      <rPr>
        <vertAlign val="subscript"/>
        <sz val="9"/>
        <color theme="1"/>
        <rFont val="HGPｺﾞｼｯｸM"/>
        <family val="3"/>
        <charset val="128"/>
      </rPr>
      <t>C</t>
    </r>
    <r>
      <rPr>
        <sz val="9"/>
        <color theme="1"/>
        <rFont val="HGPｺﾞｼｯｸM"/>
        <family val="3"/>
        <charset val="128"/>
      </rPr>
      <t>7=</t>
    </r>
    <phoneticPr fontId="2"/>
  </si>
  <si>
    <r>
      <t>m</t>
    </r>
    <r>
      <rPr>
        <vertAlign val="subscript"/>
        <sz val="9"/>
        <color theme="1"/>
        <rFont val="HGPｺﾞｼｯｸM"/>
        <family val="3"/>
        <charset val="128"/>
      </rPr>
      <t>H</t>
    </r>
    <r>
      <rPr>
        <sz val="9"/>
        <color theme="1"/>
        <rFont val="HGPｺﾞｼｯｸM"/>
        <family val="3"/>
        <charset val="128"/>
      </rPr>
      <t>7=</t>
    </r>
    <phoneticPr fontId="2"/>
  </si>
  <si>
    <r>
      <t>m</t>
    </r>
    <r>
      <rPr>
        <vertAlign val="subscript"/>
        <sz val="9"/>
        <color theme="1"/>
        <rFont val="HGPｺﾞｼｯｸM"/>
        <family val="3"/>
        <charset val="128"/>
      </rPr>
      <t>C</t>
    </r>
    <r>
      <rPr>
        <sz val="9"/>
        <color theme="1"/>
        <rFont val="HGPｺﾞｼｯｸM"/>
        <family val="3"/>
        <charset val="128"/>
      </rPr>
      <t>1</t>
    </r>
    <phoneticPr fontId="2"/>
  </si>
  <si>
    <r>
      <t>m</t>
    </r>
    <r>
      <rPr>
        <vertAlign val="subscript"/>
        <sz val="9"/>
        <color theme="1"/>
        <rFont val="HGPｺﾞｼｯｸM"/>
        <family val="3"/>
        <charset val="128"/>
      </rPr>
      <t>H</t>
    </r>
    <r>
      <rPr>
        <sz val="9"/>
        <color theme="1"/>
        <rFont val="HGPｺﾞｼｯｸM"/>
        <family val="3"/>
        <charset val="128"/>
      </rPr>
      <t>1</t>
    </r>
    <phoneticPr fontId="2"/>
  </si>
  <si>
    <r>
      <t>m</t>
    </r>
    <r>
      <rPr>
        <vertAlign val="subscript"/>
        <sz val="9"/>
        <color theme="1"/>
        <rFont val="HGPｺﾞｼｯｸM"/>
        <family val="3"/>
        <charset val="128"/>
      </rPr>
      <t>C</t>
    </r>
    <r>
      <rPr>
        <sz val="9"/>
        <color theme="1"/>
        <rFont val="HGPｺﾞｼｯｸM"/>
        <family val="3"/>
        <charset val="128"/>
      </rPr>
      <t>6</t>
    </r>
    <phoneticPr fontId="2"/>
  </si>
  <si>
    <r>
      <t>m</t>
    </r>
    <r>
      <rPr>
        <vertAlign val="subscript"/>
        <sz val="9"/>
        <color theme="1"/>
        <rFont val="HGPｺﾞｼｯｸM"/>
        <family val="3"/>
        <charset val="128"/>
      </rPr>
      <t>H</t>
    </r>
    <r>
      <rPr>
        <sz val="9"/>
        <color theme="1"/>
        <rFont val="HGPｺﾞｼｯｸM"/>
        <family val="3"/>
        <charset val="128"/>
      </rPr>
      <t>6</t>
    </r>
    <phoneticPr fontId="2"/>
  </si>
  <si>
    <r>
      <t>m</t>
    </r>
    <r>
      <rPr>
        <vertAlign val="subscript"/>
        <sz val="9"/>
        <color theme="1"/>
        <rFont val="HGPｺﾞｼｯｸM"/>
        <family val="3"/>
        <charset val="128"/>
      </rPr>
      <t>C</t>
    </r>
    <r>
      <rPr>
        <sz val="9"/>
        <color theme="1"/>
        <rFont val="HGPｺﾞｼｯｸM"/>
        <family val="3"/>
        <charset val="128"/>
      </rPr>
      <t>7</t>
    </r>
    <phoneticPr fontId="2"/>
  </si>
  <si>
    <r>
      <t>m</t>
    </r>
    <r>
      <rPr>
        <vertAlign val="subscript"/>
        <sz val="9"/>
        <color theme="1"/>
        <rFont val="HGPｺﾞｼｯｸM"/>
        <family val="3"/>
        <charset val="128"/>
      </rPr>
      <t>H</t>
    </r>
    <r>
      <rPr>
        <sz val="9"/>
        <color theme="1"/>
        <rFont val="HGPｺﾞｼｯｸM"/>
        <family val="3"/>
        <charset val="128"/>
      </rPr>
      <t>7</t>
    </r>
    <phoneticPr fontId="2"/>
  </si>
  <si>
    <r>
      <t>η</t>
    </r>
    <r>
      <rPr>
        <vertAlign val="subscript"/>
        <sz val="9"/>
        <color theme="1"/>
        <rFont val="HGPｺﾞｼｯｸM"/>
        <family val="3"/>
        <charset val="128"/>
      </rPr>
      <t>AC</t>
    </r>
    <phoneticPr fontId="2"/>
  </si>
  <si>
    <t xml:space="preserve">q </t>
    <phoneticPr fontId="2"/>
  </si>
  <si>
    <r>
      <t>m</t>
    </r>
    <r>
      <rPr>
        <vertAlign val="subscript"/>
        <sz val="9"/>
        <color theme="1"/>
        <rFont val="HGPｺﾞｼｯｸM"/>
        <family val="3"/>
        <charset val="128"/>
      </rPr>
      <t>C</t>
    </r>
    <r>
      <rPr>
        <sz val="9"/>
        <color theme="1"/>
        <rFont val="HGPｺﾞｼｯｸM"/>
        <family val="3"/>
        <charset val="128"/>
      </rPr>
      <t xml:space="preserve"> </t>
    </r>
    <phoneticPr fontId="2"/>
  </si>
  <si>
    <r>
      <t>m</t>
    </r>
    <r>
      <rPr>
        <vertAlign val="subscript"/>
        <sz val="9"/>
        <color theme="1"/>
        <rFont val="HGPｺﾞｼｯｸM"/>
        <family val="3"/>
        <charset val="128"/>
      </rPr>
      <t>H</t>
    </r>
    <r>
      <rPr>
        <sz val="9"/>
        <color theme="1"/>
        <rFont val="HGPｺﾞｼｯｸM"/>
        <family val="3"/>
        <charset val="128"/>
      </rPr>
      <t xml:space="preserve"> </t>
    </r>
    <phoneticPr fontId="2"/>
  </si>
  <si>
    <r>
      <t>U</t>
    </r>
    <r>
      <rPr>
        <vertAlign val="subscript"/>
        <sz val="9"/>
        <color theme="1"/>
        <rFont val="HGPｺﾞｼｯｸM"/>
        <family val="3"/>
        <charset val="128"/>
      </rPr>
      <t>A</t>
    </r>
    <r>
      <rPr>
        <sz val="9"/>
        <color theme="1"/>
        <rFont val="HGPｺﾞｼｯｸM"/>
        <family val="3"/>
        <charset val="128"/>
      </rPr>
      <t/>
    </r>
    <phoneticPr fontId="2"/>
  </si>
  <si>
    <r>
      <t>地域区分</t>
    </r>
    <r>
      <rPr>
        <sz val="9"/>
        <color theme="1"/>
        <rFont val="HGPｺﾞｼｯｸM"/>
        <family val="3"/>
        <charset val="128"/>
      </rPr>
      <t>（1つ選択）</t>
    </r>
    <rPh sb="0" eb="2">
      <t>チイキ</t>
    </rPh>
    <rPh sb="2" eb="4">
      <t>クブン</t>
    </rPh>
    <rPh sb="7" eb="9">
      <t>センタク</t>
    </rPh>
    <phoneticPr fontId="2"/>
  </si>
  <si>
    <r>
      <t>上部断熱位置</t>
    </r>
    <r>
      <rPr>
        <sz val="9"/>
        <color theme="1"/>
        <rFont val="HGPｺﾞｼｯｸM"/>
        <family val="3"/>
        <charset val="128"/>
      </rPr>
      <t>（1つ選択）</t>
    </r>
    <rPh sb="0" eb="2">
      <t>ジョウブ</t>
    </rPh>
    <rPh sb="2" eb="4">
      <t>ダンネツ</t>
    </rPh>
    <rPh sb="4" eb="6">
      <t>イチ</t>
    </rPh>
    <rPh sb="9" eb="11">
      <t>センタク</t>
    </rPh>
    <phoneticPr fontId="2"/>
  </si>
  <si>
    <r>
      <t>下部断熱位置</t>
    </r>
    <r>
      <rPr>
        <sz val="9"/>
        <color theme="1"/>
        <rFont val="HGPｺﾞｼｯｸM"/>
        <family val="3"/>
        <charset val="128"/>
      </rPr>
      <t>（1つ選択）</t>
    </r>
    <rPh sb="0" eb="2">
      <t>カブ</t>
    </rPh>
    <rPh sb="2" eb="4">
      <t>ダンネツ</t>
    </rPh>
    <rPh sb="4" eb="6">
      <t>イチ</t>
    </rPh>
    <rPh sb="9" eb="11">
      <t>センタク</t>
    </rPh>
    <phoneticPr fontId="2"/>
  </si>
  <si>
    <r>
      <t>◆天井</t>
    </r>
    <r>
      <rPr>
        <sz val="9"/>
        <color theme="1"/>
        <rFont val="HGPｺﾞｼｯｸM"/>
        <family val="3"/>
        <charset val="128"/>
      </rPr>
      <t>（※上部断熱位置=天井断熱の場合に記入して下さい）</t>
    </r>
    <rPh sb="1" eb="3">
      <t>テンジョウ</t>
    </rPh>
    <rPh sb="5" eb="7">
      <t>ジョウブ</t>
    </rPh>
    <rPh sb="7" eb="9">
      <t>ダンネツ</t>
    </rPh>
    <rPh sb="9" eb="11">
      <t>イチ</t>
    </rPh>
    <rPh sb="12" eb="14">
      <t>テンジョウ</t>
    </rPh>
    <rPh sb="14" eb="16">
      <t>ダンネツ</t>
    </rPh>
    <rPh sb="17" eb="19">
      <t>バアイ</t>
    </rPh>
    <rPh sb="20" eb="22">
      <t>キニュウ</t>
    </rPh>
    <rPh sb="24" eb="25">
      <t>クダ</t>
    </rPh>
    <phoneticPr fontId="2"/>
  </si>
  <si>
    <r>
      <t>◆屋根および妻壁</t>
    </r>
    <r>
      <rPr>
        <sz val="9"/>
        <color theme="1"/>
        <rFont val="HGPｺﾞｼｯｸM"/>
        <family val="3"/>
        <charset val="128"/>
      </rPr>
      <t>（※上部断熱位置=屋根断熱の場合に記入して下さい）</t>
    </r>
    <rPh sb="1" eb="3">
      <t>ヤネ</t>
    </rPh>
    <rPh sb="6" eb="7">
      <t>ツマ</t>
    </rPh>
    <rPh sb="7" eb="8">
      <t>カベ</t>
    </rPh>
    <rPh sb="10" eb="12">
      <t>ジョウブ</t>
    </rPh>
    <rPh sb="12" eb="14">
      <t>ダンネツ</t>
    </rPh>
    <rPh sb="14" eb="16">
      <t>イチ</t>
    </rPh>
    <rPh sb="17" eb="19">
      <t>ヤネ</t>
    </rPh>
    <rPh sb="19" eb="21">
      <t>ダンネツ</t>
    </rPh>
    <rPh sb="22" eb="24">
      <t>バアイ</t>
    </rPh>
    <rPh sb="25" eb="27">
      <t>キニュウ</t>
    </rPh>
    <rPh sb="29" eb="30">
      <t>クダ</t>
    </rPh>
    <phoneticPr fontId="2"/>
  </si>
  <si>
    <t>■視点2（多様な省エネルギー手法の導入）</t>
    <rPh sb="1" eb="3">
      <t>シテン</t>
    </rPh>
    <rPh sb="5" eb="7">
      <t>タヨウ</t>
    </rPh>
    <rPh sb="8" eb="9">
      <t>ショウ</t>
    </rPh>
    <rPh sb="14" eb="16">
      <t>シュホウ</t>
    </rPh>
    <rPh sb="17" eb="19">
      <t>ドウニュウ</t>
    </rPh>
    <phoneticPr fontId="2"/>
  </si>
  <si>
    <t>※このシートは1地域・1断熱仕様につき1シートです。複数地域および複数の断熱仕様で応募される場合は、シートをコピーしてそれぞれ記入して下さい。</t>
    <rPh sb="8" eb="10">
      <t>チイキ</t>
    </rPh>
    <rPh sb="12" eb="14">
      <t>ダンネツ</t>
    </rPh>
    <rPh sb="14" eb="16">
      <t>シヨウ</t>
    </rPh>
    <rPh sb="26" eb="28">
      <t>フクスウ</t>
    </rPh>
    <rPh sb="28" eb="30">
      <t>チイキ</t>
    </rPh>
    <rPh sb="33" eb="35">
      <t>フクスウ</t>
    </rPh>
    <rPh sb="36" eb="38">
      <t>ダンネツ</t>
    </rPh>
    <rPh sb="38" eb="40">
      <t>シヨウ</t>
    </rPh>
    <rPh sb="41" eb="43">
      <t>オウボ</t>
    </rPh>
    <rPh sb="46" eb="48">
      <t>バアイ</t>
    </rPh>
    <rPh sb="63" eb="65">
      <t>キニュウ</t>
    </rPh>
    <rPh sb="67" eb="68">
      <t>クダ</t>
    </rPh>
    <phoneticPr fontId="2"/>
  </si>
  <si>
    <t>※このシートは設備仕様1パターンにつき1シートです。地域に応じて設備を変えている場合など、複数の設備仕様で応募される場合は、シートをコピーしてそれぞれ記入して下さい。</t>
    <rPh sb="7" eb="9">
      <t>セツビ</t>
    </rPh>
    <rPh sb="9" eb="11">
      <t>シヨウ</t>
    </rPh>
    <rPh sb="26" eb="28">
      <t>チイキ</t>
    </rPh>
    <rPh sb="29" eb="30">
      <t>オウ</t>
    </rPh>
    <rPh sb="32" eb="34">
      <t>セツビ</t>
    </rPh>
    <rPh sb="35" eb="36">
      <t>カ</t>
    </rPh>
    <rPh sb="40" eb="42">
      <t>バアイ</t>
    </rPh>
    <rPh sb="45" eb="47">
      <t>フクスウ</t>
    </rPh>
    <rPh sb="48" eb="50">
      <t>セツビ</t>
    </rPh>
    <rPh sb="50" eb="52">
      <t>シヨウ</t>
    </rPh>
    <rPh sb="53" eb="55">
      <t>オウボ</t>
    </rPh>
    <rPh sb="58" eb="60">
      <t>バアイ</t>
    </rPh>
    <rPh sb="75" eb="77">
      <t>キニュウ</t>
    </rPh>
    <rPh sb="79" eb="80">
      <t>クダ</t>
    </rPh>
    <phoneticPr fontId="2"/>
  </si>
  <si>
    <t>※このシートは住宅シリーズ1つにつき1シートです。複数シリーズで応募される場合は、シートをコピーしてシリーズごとに記入して下さい。</t>
    <rPh sb="7" eb="9">
      <t>ジュウタク</t>
    </rPh>
    <rPh sb="25" eb="27">
      <t>フクスウ</t>
    </rPh>
    <rPh sb="32" eb="34">
      <t>オウボ</t>
    </rPh>
    <rPh sb="37" eb="39">
      <t>バアイ</t>
    </rPh>
    <rPh sb="57" eb="59">
      <t>キニュウ</t>
    </rPh>
    <rPh sb="61" eb="62">
      <t>クダ</t>
    </rPh>
    <phoneticPr fontId="2"/>
  </si>
  <si>
    <t>◆省エネルギー仕様・設備、再生可能エネルギー利用について</t>
    <rPh sb="1" eb="2">
      <t>ショウ</t>
    </rPh>
    <rPh sb="7" eb="9">
      <t>シヨウ</t>
    </rPh>
    <rPh sb="10" eb="12">
      <t>セツビ</t>
    </rPh>
    <rPh sb="13" eb="15">
      <t>サイセイ</t>
    </rPh>
    <rPh sb="15" eb="17">
      <t>カノウ</t>
    </rPh>
    <rPh sb="22" eb="24">
      <t>リヨウ</t>
    </rPh>
    <phoneticPr fontId="2"/>
  </si>
  <si>
    <t>◆建築的手法による省エネルギーについて</t>
    <rPh sb="1" eb="4">
      <t>ケンチクテキ</t>
    </rPh>
    <rPh sb="4" eb="6">
      <t>シュホウ</t>
    </rPh>
    <rPh sb="9" eb="10">
      <t>ショウ</t>
    </rPh>
    <phoneticPr fontId="2"/>
  </si>
  <si>
    <t>◆仕様および設備の標準化について</t>
    <rPh sb="1" eb="3">
      <t>シヨウ</t>
    </rPh>
    <rPh sb="6" eb="8">
      <t>セツビ</t>
    </rPh>
    <rPh sb="9" eb="12">
      <t>ヒョウジュンカ</t>
    </rPh>
    <phoneticPr fontId="2"/>
  </si>
  <si>
    <t>■視点3（省エネルギー住宅普及への取り組み）</t>
    <rPh sb="1" eb="3">
      <t>シテン</t>
    </rPh>
    <rPh sb="5" eb="6">
      <t>ショウ</t>
    </rPh>
    <rPh sb="11" eb="13">
      <t>ジュウタク</t>
    </rPh>
    <rPh sb="13" eb="15">
      <t>フキュウ</t>
    </rPh>
    <rPh sb="17" eb="18">
      <t>ト</t>
    </rPh>
    <rPh sb="19" eb="20">
      <t>ク</t>
    </rPh>
    <phoneticPr fontId="2"/>
  </si>
  <si>
    <t>◆各住宅シリーズの販売戸数</t>
    <rPh sb="1" eb="4">
      <t>カクジュウタク</t>
    </rPh>
    <rPh sb="9" eb="11">
      <t>ハンバイ</t>
    </rPh>
    <rPh sb="11" eb="13">
      <t>コスウ</t>
    </rPh>
    <phoneticPr fontId="2"/>
  </si>
  <si>
    <t>住宅シリーズ1</t>
    <rPh sb="0" eb="2">
      <t>ジュウタク</t>
    </rPh>
    <phoneticPr fontId="2"/>
  </si>
  <si>
    <t>平成24年度（実数）</t>
    <rPh sb="0" eb="2">
      <t>ヘイセイ</t>
    </rPh>
    <rPh sb="4" eb="6">
      <t>ネンド</t>
    </rPh>
    <rPh sb="7" eb="9">
      <t>ジッスウ</t>
    </rPh>
    <phoneticPr fontId="2"/>
  </si>
  <si>
    <t>1地域</t>
    <rPh sb="1" eb="3">
      <t>チイキ</t>
    </rPh>
    <phoneticPr fontId="2"/>
  </si>
  <si>
    <t>2地域</t>
    <rPh sb="1" eb="3">
      <t>チイキ</t>
    </rPh>
    <phoneticPr fontId="2"/>
  </si>
  <si>
    <t>3地域</t>
    <rPh sb="1" eb="3">
      <t>チイキ</t>
    </rPh>
    <phoneticPr fontId="2"/>
  </si>
  <si>
    <t>4地域</t>
    <rPh sb="1" eb="3">
      <t>チイキ</t>
    </rPh>
    <phoneticPr fontId="2"/>
  </si>
  <si>
    <t>5地域</t>
    <rPh sb="1" eb="3">
      <t>チイキ</t>
    </rPh>
    <phoneticPr fontId="2"/>
  </si>
  <si>
    <t>6地域</t>
    <rPh sb="1" eb="3">
      <t>チイキ</t>
    </rPh>
    <phoneticPr fontId="2"/>
  </si>
  <si>
    <t>7地域</t>
    <rPh sb="1" eb="3">
      <t>チイキ</t>
    </rPh>
    <phoneticPr fontId="2"/>
  </si>
  <si>
    <t>8地域</t>
    <rPh sb="1" eb="3">
      <t>チイキ</t>
    </rPh>
    <phoneticPr fontId="2"/>
  </si>
  <si>
    <t>計</t>
    <rPh sb="0" eb="1">
      <t>ケイ</t>
    </rPh>
    <phoneticPr fontId="2"/>
  </si>
  <si>
    <t>平成25年度（実数）</t>
    <rPh sb="0" eb="2">
      <t>ヘイセイ</t>
    </rPh>
    <rPh sb="4" eb="6">
      <t>ネンド</t>
    </rPh>
    <rPh sb="7" eb="9">
      <t>ジッスウ</t>
    </rPh>
    <phoneticPr fontId="2"/>
  </si>
  <si>
    <t>平成26年度（実数）</t>
    <rPh sb="0" eb="2">
      <t>ヘイセイ</t>
    </rPh>
    <rPh sb="4" eb="6">
      <t>ネンド</t>
    </rPh>
    <rPh sb="7" eb="9">
      <t>ジッスウ</t>
    </rPh>
    <phoneticPr fontId="2"/>
  </si>
  <si>
    <t>平成26年度（今後見込み）</t>
    <rPh sb="0" eb="2">
      <t>ヘイセイ</t>
    </rPh>
    <rPh sb="4" eb="6">
      <t>ネンド</t>
    </rPh>
    <rPh sb="7" eb="9">
      <t>コンゴ</t>
    </rPh>
    <rPh sb="9" eb="11">
      <t>ミコ</t>
    </rPh>
    <phoneticPr fontId="2"/>
  </si>
  <si>
    <t>年度</t>
    <rPh sb="0" eb="2">
      <t>ネンド</t>
    </rPh>
    <phoneticPr fontId="2"/>
  </si>
  <si>
    <t>住宅シリーズ2</t>
    <rPh sb="0" eb="2">
      <t>ジュウタク</t>
    </rPh>
    <phoneticPr fontId="2"/>
  </si>
  <si>
    <t>住宅シリーズ3</t>
    <rPh sb="0" eb="2">
      <t>ジュウタク</t>
    </rPh>
    <phoneticPr fontId="2"/>
  </si>
  <si>
    <t>住宅シリーズ1　シリーズ名：</t>
    <rPh sb="0" eb="2">
      <t>ジュウタク</t>
    </rPh>
    <rPh sb="12" eb="13">
      <t>メイ</t>
    </rPh>
    <phoneticPr fontId="2"/>
  </si>
  <si>
    <t>住宅シリーズ2　シリーズ名：</t>
    <rPh sb="0" eb="2">
      <t>ジュウタク</t>
    </rPh>
    <rPh sb="12" eb="13">
      <t>メイ</t>
    </rPh>
    <phoneticPr fontId="2"/>
  </si>
  <si>
    <t>住宅シリーズ3　シリーズ名：</t>
    <rPh sb="0" eb="2">
      <t>ジュウタク</t>
    </rPh>
    <rPh sb="12" eb="13">
      <t>メイ</t>
    </rPh>
    <phoneticPr fontId="2"/>
  </si>
  <si>
    <t>全販売戸数合計（応募していないシリーズを含む）</t>
    <rPh sb="0" eb="1">
      <t>ゼン</t>
    </rPh>
    <rPh sb="1" eb="3">
      <t>ハンバイ</t>
    </rPh>
    <rPh sb="3" eb="5">
      <t>コスウ</t>
    </rPh>
    <rPh sb="5" eb="7">
      <t>ゴウケイ</t>
    </rPh>
    <rPh sb="8" eb="10">
      <t>オウボ</t>
    </rPh>
    <rPh sb="20" eb="21">
      <t>フク</t>
    </rPh>
    <phoneticPr fontId="2"/>
  </si>
  <si>
    <t>◆標準価格</t>
    <rPh sb="1" eb="3">
      <t>ヒョウジュン</t>
    </rPh>
    <rPh sb="3" eb="5">
      <t>カカク</t>
    </rPh>
    <phoneticPr fontId="2"/>
  </si>
  <si>
    <t>建物本体（断熱を含む）</t>
    <rPh sb="0" eb="2">
      <t>タテモノ</t>
    </rPh>
    <rPh sb="2" eb="4">
      <t>ホンタイ</t>
    </rPh>
    <rPh sb="5" eb="7">
      <t>ダンネツ</t>
    </rPh>
    <rPh sb="8" eb="9">
      <t>フク</t>
    </rPh>
    <phoneticPr fontId="2"/>
  </si>
  <si>
    <t>暖冷房設備</t>
    <rPh sb="0" eb="1">
      <t>ダン</t>
    </rPh>
    <rPh sb="1" eb="3">
      <t>レイボウ</t>
    </rPh>
    <rPh sb="3" eb="5">
      <t>セツビ</t>
    </rPh>
    <phoneticPr fontId="2"/>
  </si>
  <si>
    <t>換気設備</t>
    <rPh sb="0" eb="2">
      <t>カンキ</t>
    </rPh>
    <rPh sb="2" eb="4">
      <t>セツビ</t>
    </rPh>
    <phoneticPr fontId="2"/>
  </si>
  <si>
    <t>給湯設備</t>
    <rPh sb="0" eb="2">
      <t>キュウトウ</t>
    </rPh>
    <rPh sb="2" eb="4">
      <t>セツビ</t>
    </rPh>
    <phoneticPr fontId="2"/>
  </si>
  <si>
    <t>単価</t>
    <rPh sb="0" eb="2">
      <t>タンカ</t>
    </rPh>
    <phoneticPr fontId="2"/>
  </si>
  <si>
    <t>照明設備</t>
    <rPh sb="0" eb="2">
      <t>ショウメイ</t>
    </rPh>
    <rPh sb="2" eb="4">
      <t>セツビ</t>
    </rPh>
    <phoneticPr fontId="2"/>
  </si>
  <si>
    <t>太陽光発電設備</t>
    <rPh sb="0" eb="3">
      <t>タイヨウコウ</t>
    </rPh>
    <rPh sb="3" eb="5">
      <t>ハツデン</t>
    </rPh>
    <rPh sb="5" eb="7">
      <t>セツビ</t>
    </rPh>
    <phoneticPr fontId="2"/>
  </si>
  <si>
    <t>コージェネレーション</t>
    <phoneticPr fontId="2"/>
  </si>
  <si>
    <t>円/坪</t>
    <rPh sb="0" eb="1">
      <t>エン</t>
    </rPh>
    <rPh sb="2" eb="3">
      <t>ツボ</t>
    </rPh>
    <phoneticPr fontId="2"/>
  </si>
  <si>
    <t>坪</t>
    <rPh sb="0" eb="1">
      <t>ツボ</t>
    </rPh>
    <phoneticPr fontId="2"/>
  </si>
  <si>
    <t>金額</t>
    <rPh sb="0" eb="2">
      <t>キンガク</t>
    </rPh>
    <phoneticPr fontId="2"/>
  </si>
  <si>
    <t>数量</t>
    <rPh sb="0" eb="2">
      <t>スウリョウ</t>
    </rPh>
    <phoneticPr fontId="2"/>
  </si>
  <si>
    <t>居室は4室（LD、寝室、子供室1、子供室2）あるものとします</t>
    <rPh sb="0" eb="2">
      <t>キョシツ</t>
    </rPh>
    <rPh sb="4" eb="5">
      <t>シツ</t>
    </rPh>
    <rPh sb="9" eb="11">
      <t>シンシツ</t>
    </rPh>
    <rPh sb="12" eb="14">
      <t>コドモ</t>
    </rPh>
    <rPh sb="14" eb="15">
      <t>シツ</t>
    </rPh>
    <rPh sb="17" eb="19">
      <t>コドモ</t>
    </rPh>
    <rPh sb="19" eb="20">
      <t>シツ</t>
    </rPh>
    <phoneticPr fontId="2"/>
  </si>
  <si>
    <t>円/台</t>
    <rPh sb="0" eb="1">
      <t>エン</t>
    </rPh>
    <rPh sb="2" eb="3">
      <t>ダイ</t>
    </rPh>
    <phoneticPr fontId="2"/>
  </si>
  <si>
    <t>台</t>
    <rPh sb="0" eb="1">
      <t>ダイ</t>
    </rPh>
    <phoneticPr fontId="2"/>
  </si>
  <si>
    <t>太陽熱利用設備を含みます</t>
    <rPh sb="0" eb="3">
      <t>タイヨウネツ</t>
    </rPh>
    <rPh sb="3" eb="5">
      <t>リヨウ</t>
    </rPh>
    <rPh sb="5" eb="7">
      <t>セツビ</t>
    </rPh>
    <rPh sb="8" eb="9">
      <t>フク</t>
    </rPh>
    <phoneticPr fontId="2"/>
  </si>
  <si>
    <t>住宅規模に応じて適正な個数で算定して下さい</t>
    <rPh sb="0" eb="2">
      <t>ジュウタク</t>
    </rPh>
    <rPh sb="2" eb="4">
      <t>キボ</t>
    </rPh>
    <rPh sb="5" eb="6">
      <t>オウ</t>
    </rPh>
    <rPh sb="8" eb="10">
      <t>テキセイ</t>
    </rPh>
    <rPh sb="11" eb="13">
      <t>コスウ</t>
    </rPh>
    <rPh sb="14" eb="16">
      <t>サンテイ</t>
    </rPh>
    <rPh sb="18" eb="19">
      <t>クダ</t>
    </rPh>
    <phoneticPr fontId="2"/>
  </si>
  <si>
    <t>合計</t>
    <rPh sb="0" eb="2">
      <t>ゴウケイ</t>
    </rPh>
    <phoneticPr fontId="2"/>
  </si>
  <si>
    <t>◆表彰等</t>
    <rPh sb="1" eb="4">
      <t>ヒョウショウトウ</t>
    </rPh>
    <phoneticPr fontId="2"/>
  </si>
  <si>
    <t>各住宅シリーズで、過去に省エネルギー関係の表彰・受賞・認定等の履歴がある場合はその内容を記載して下さい。
※過去の本事業（ハウス・オブ・ザ・イヤー・イン・エナジー、およびハウス・オブ・ザ・イヤー・イン・エレクトリック）を記載する必要はありません。</t>
    <rPh sb="0" eb="1">
      <t>カク</t>
    </rPh>
    <rPh sb="9" eb="11">
      <t>カコ</t>
    </rPh>
    <rPh sb="12" eb="13">
      <t>ショウ</t>
    </rPh>
    <rPh sb="18" eb="20">
      <t>カンケイ</t>
    </rPh>
    <rPh sb="21" eb="23">
      <t>ヒョウショウ</t>
    </rPh>
    <rPh sb="24" eb="26">
      <t>ジュショウ</t>
    </rPh>
    <rPh sb="27" eb="30">
      <t>ニンテイトウ</t>
    </rPh>
    <rPh sb="31" eb="33">
      <t>リレキ</t>
    </rPh>
    <rPh sb="36" eb="38">
      <t>バアイ</t>
    </rPh>
    <rPh sb="41" eb="43">
      <t>ナイヨウ</t>
    </rPh>
    <rPh sb="44" eb="46">
      <t>キサイ</t>
    </rPh>
    <rPh sb="48" eb="49">
      <t>クダ</t>
    </rPh>
    <rPh sb="54" eb="56">
      <t>カコ</t>
    </rPh>
    <rPh sb="57" eb="58">
      <t>ホン</t>
    </rPh>
    <rPh sb="58" eb="60">
      <t>ジギョウ</t>
    </rPh>
    <rPh sb="110" eb="112">
      <t>キサイ</t>
    </rPh>
    <rPh sb="114" eb="116">
      <t>ヒツヨウ</t>
    </rPh>
    <phoneticPr fontId="2"/>
  </si>
  <si>
    <t>表彰等の制度・年度等</t>
    <rPh sb="0" eb="3">
      <t>ヒョウショウトウ</t>
    </rPh>
    <rPh sb="4" eb="6">
      <t>セイド</t>
    </rPh>
    <rPh sb="7" eb="9">
      <t>ネンド</t>
    </rPh>
    <rPh sb="9" eb="10">
      <t>トウ</t>
    </rPh>
    <phoneticPr fontId="2"/>
  </si>
  <si>
    <t>項目・内訳</t>
    <rPh sb="0" eb="2">
      <t>コウモク</t>
    </rPh>
    <rPh sb="3" eb="5">
      <t>ウチワケ</t>
    </rPh>
    <phoneticPr fontId="2"/>
  </si>
  <si>
    <t>◆情報発信・その他の取り組み</t>
    <rPh sb="1" eb="3">
      <t>ジョウホウ</t>
    </rPh>
    <rPh sb="3" eb="5">
      <t>ハッシン</t>
    </rPh>
    <rPh sb="8" eb="9">
      <t>タ</t>
    </rPh>
    <rPh sb="10" eb="11">
      <t>ト</t>
    </rPh>
    <rPh sb="12" eb="13">
      <t>ク</t>
    </rPh>
    <phoneticPr fontId="2"/>
  </si>
  <si>
    <t>・省エネルギー関連の情報発信、その他の取り組みを行っている場合は、その内容を以下に記入して下さい（形式は自由ですが、4ページ以内とします）。適宜、写真や資料等の画像を添付して下さい。</t>
    <rPh sb="1" eb="2">
      <t>ショウ</t>
    </rPh>
    <rPh sb="7" eb="9">
      <t>カンレン</t>
    </rPh>
    <rPh sb="10" eb="12">
      <t>ジョウホウ</t>
    </rPh>
    <rPh sb="12" eb="14">
      <t>ハッシン</t>
    </rPh>
    <rPh sb="17" eb="18">
      <t>タ</t>
    </rPh>
    <rPh sb="19" eb="20">
      <t>ト</t>
    </rPh>
    <rPh sb="21" eb="22">
      <t>ク</t>
    </rPh>
    <rPh sb="24" eb="25">
      <t>オコナ</t>
    </rPh>
    <rPh sb="29" eb="31">
      <t>バアイ</t>
    </rPh>
    <rPh sb="35" eb="37">
      <t>ナイヨウ</t>
    </rPh>
    <rPh sb="38" eb="40">
      <t>イカ</t>
    </rPh>
    <rPh sb="41" eb="43">
      <t>キニュウ</t>
    </rPh>
    <rPh sb="45" eb="46">
      <t>クダ</t>
    </rPh>
    <rPh sb="49" eb="51">
      <t>ケイシキ</t>
    </rPh>
    <rPh sb="52" eb="54">
      <t>ジユウ</t>
    </rPh>
    <rPh sb="62" eb="64">
      <t>イナイ</t>
    </rPh>
    <rPh sb="70" eb="72">
      <t>テキギ</t>
    </rPh>
    <rPh sb="73" eb="75">
      <t>シャシン</t>
    </rPh>
    <rPh sb="76" eb="79">
      <t>シリョウトウ</t>
    </rPh>
    <rPh sb="80" eb="82">
      <t>ガゾウ</t>
    </rPh>
    <rPh sb="83" eb="85">
      <t>テンプ</t>
    </rPh>
    <rPh sb="87" eb="88">
      <t>クダ</t>
    </rPh>
    <phoneticPr fontId="2"/>
  </si>
  <si>
    <r>
      <t>本住宅シリーズにおいて、「住宅の省エネルギー基準」で定量的に評価できない仕様や設備機器、再生可能エネルギー利用設備等を</t>
    </r>
    <r>
      <rPr>
        <b/>
        <sz val="10"/>
        <color rgb="FFFF0000"/>
        <rFont val="HGPｺﾞｼｯｸM"/>
        <family val="3"/>
        <charset val="128"/>
      </rPr>
      <t>標準で</t>
    </r>
    <r>
      <rPr>
        <sz val="10"/>
        <color theme="1"/>
        <rFont val="HGPｺﾞｼｯｸM"/>
        <family val="3"/>
        <charset val="128"/>
      </rPr>
      <t>採用している場合、その仕様や設備等の概要および効果等を2ページ以内で記載して下さい（形式は自由です）。適宜、資料等の画像を貼付して下さい。</t>
    </r>
    <rPh sb="36" eb="38">
      <t>シヨウ</t>
    </rPh>
    <rPh sb="73" eb="75">
      <t>シヨウ</t>
    </rPh>
    <rPh sb="78" eb="79">
      <t>トウ</t>
    </rPh>
    <rPh sb="93" eb="95">
      <t>イナイ</t>
    </rPh>
    <rPh sb="96" eb="98">
      <t>キサイ</t>
    </rPh>
    <rPh sb="104" eb="106">
      <t>ケイシキ</t>
    </rPh>
    <rPh sb="107" eb="109">
      <t>ジユウ</t>
    </rPh>
    <rPh sb="113" eb="115">
      <t>テキギ</t>
    </rPh>
    <rPh sb="116" eb="118">
      <t>シリョウ</t>
    </rPh>
    <rPh sb="118" eb="119">
      <t>トウ</t>
    </rPh>
    <rPh sb="123" eb="125">
      <t>チョウフ</t>
    </rPh>
    <rPh sb="127" eb="128">
      <t>クダ</t>
    </rPh>
    <phoneticPr fontId="2"/>
  </si>
  <si>
    <t>本住宅シリーズにおいて、設備機器によらず設計の工夫など建築的手法で省エネルギーを図っている場合、その手法の概要・効果等を2ページ以内で記載して下さい（形式は自由です）。適宜、資料等の画像を貼付して下さい。</t>
    <rPh sb="64" eb="66">
      <t>イナイ</t>
    </rPh>
    <rPh sb="67" eb="69">
      <t>キサイ</t>
    </rPh>
    <rPh sb="84" eb="86">
      <t>テキギ</t>
    </rPh>
    <rPh sb="87" eb="89">
      <t>シリョウ</t>
    </rPh>
    <rPh sb="89" eb="90">
      <t>トウ</t>
    </rPh>
    <rPh sb="91" eb="93">
      <t>ガゾウ</t>
    </rPh>
    <rPh sb="94" eb="96">
      <t>チョウフ</t>
    </rPh>
    <rPh sb="98" eb="99">
      <t>クダ</t>
    </rPh>
    <phoneticPr fontId="2"/>
  </si>
  <si>
    <r>
      <t>・q値、m</t>
    </r>
    <r>
      <rPr>
        <vertAlign val="subscript"/>
        <sz val="10"/>
        <color theme="1"/>
        <rFont val="HGPｺﾞｼｯｸM"/>
        <family val="3"/>
        <charset val="128"/>
      </rPr>
      <t>C</t>
    </r>
    <r>
      <rPr>
        <sz val="10"/>
        <color theme="1"/>
        <rFont val="HGPｺﾞｼｯｸM"/>
        <family val="3"/>
        <charset val="128"/>
      </rPr>
      <t>値、m</t>
    </r>
    <r>
      <rPr>
        <vertAlign val="subscript"/>
        <sz val="10"/>
        <color theme="1"/>
        <rFont val="HGPｺﾞｼｯｸM"/>
        <family val="3"/>
        <charset val="128"/>
      </rPr>
      <t>H</t>
    </r>
    <r>
      <rPr>
        <sz val="10"/>
        <color theme="1"/>
        <rFont val="HGPｺﾞｼｯｸM"/>
        <family val="3"/>
        <charset val="128"/>
      </rPr>
      <t>値は、「視点1-1（q値等）」シートの結果を入力して下さい。
・「通風の利用」では、「通風を利用しない」を選択して下さい。通風を利用するための工夫を行っている場合は、その内容を「視点2」シート（建築的手法による省エネルギー）に記載して下さい。
・「蓄熱の利用」では、「利用しない」を選択して下さい。蓄熱を利用するための工夫を行っている場合は、その内容を「視点2」シート（建築的手法による省エネルギー）に記載して下さい。
・ルームエア―コンディショナーを選択した場合で、かつエネルギー消費効率の区分を入力する場合、暖房設備の入力であってもエネルギー消費効率は「冷房」の性能から求めますのでご注意ください（詳細は省エネルギー基準の解説書等をご覧下さい）。</t>
    </r>
    <rPh sb="2" eb="3">
      <t>チ</t>
    </rPh>
    <rPh sb="6" eb="7">
      <t>チ</t>
    </rPh>
    <rPh sb="10" eb="11">
      <t>アタイ</t>
    </rPh>
    <rPh sb="14" eb="16">
      <t>シテン</t>
    </rPh>
    <rPh sb="21" eb="22">
      <t>チ</t>
    </rPh>
    <rPh sb="22" eb="23">
      <t>トウ</t>
    </rPh>
    <rPh sb="29" eb="31">
      <t>ケッカ</t>
    </rPh>
    <rPh sb="32" eb="34">
      <t>ニュウリョク</t>
    </rPh>
    <rPh sb="36" eb="37">
      <t>クダ</t>
    </rPh>
    <rPh sb="43" eb="45">
      <t>ツウフウ</t>
    </rPh>
    <rPh sb="46" eb="48">
      <t>リヨウ</t>
    </rPh>
    <rPh sb="53" eb="55">
      <t>ツウフウ</t>
    </rPh>
    <rPh sb="56" eb="58">
      <t>リヨウ</t>
    </rPh>
    <rPh sb="63" eb="65">
      <t>センタク</t>
    </rPh>
    <rPh sb="67" eb="68">
      <t>クダ</t>
    </rPh>
    <rPh sb="71" eb="73">
      <t>ツウフウ</t>
    </rPh>
    <rPh sb="74" eb="76">
      <t>リヨウ</t>
    </rPh>
    <rPh sb="81" eb="83">
      <t>クフウ</t>
    </rPh>
    <rPh sb="84" eb="85">
      <t>オコナ</t>
    </rPh>
    <rPh sb="89" eb="91">
      <t>バアイ</t>
    </rPh>
    <rPh sb="95" eb="97">
      <t>ナイヨウ</t>
    </rPh>
    <rPh sb="99" eb="101">
      <t>シテン</t>
    </rPh>
    <rPh sb="107" eb="110">
      <t>ケンチクテキ</t>
    </rPh>
    <rPh sb="110" eb="112">
      <t>シュホウ</t>
    </rPh>
    <rPh sb="115" eb="116">
      <t>ショウ</t>
    </rPh>
    <rPh sb="123" eb="125">
      <t>キサイ</t>
    </rPh>
    <rPh sb="127" eb="128">
      <t>クダ</t>
    </rPh>
    <rPh sb="134" eb="136">
      <t>チクネツ</t>
    </rPh>
    <rPh sb="137" eb="139">
      <t>リヨウ</t>
    </rPh>
    <rPh sb="144" eb="146">
      <t>リヨウ</t>
    </rPh>
    <rPh sb="151" eb="153">
      <t>センタク</t>
    </rPh>
    <rPh sb="155" eb="156">
      <t>クダ</t>
    </rPh>
    <rPh sb="159" eb="161">
      <t>チクネツ</t>
    </rPh>
    <rPh sb="236" eb="238">
      <t>センタク</t>
    </rPh>
    <rPh sb="240" eb="242">
      <t>バアイ</t>
    </rPh>
    <rPh sb="251" eb="253">
      <t>ショウヒ</t>
    </rPh>
    <rPh sb="253" eb="255">
      <t>コウリツ</t>
    </rPh>
    <rPh sb="256" eb="258">
      <t>クブン</t>
    </rPh>
    <rPh sb="259" eb="261">
      <t>ニュウリョク</t>
    </rPh>
    <rPh sb="263" eb="265">
      <t>バアイ</t>
    </rPh>
    <rPh sb="266" eb="268">
      <t>ダンボウ</t>
    </rPh>
    <rPh sb="268" eb="270">
      <t>セツビ</t>
    </rPh>
    <rPh sb="271" eb="273">
      <t>ニュウリョク</t>
    </rPh>
    <rPh sb="283" eb="285">
      <t>ショウヒ</t>
    </rPh>
    <rPh sb="285" eb="287">
      <t>コウリツ</t>
    </rPh>
    <rPh sb="289" eb="291">
      <t>レイボウ</t>
    </rPh>
    <rPh sb="293" eb="295">
      <t>セイノウ</t>
    </rPh>
    <rPh sb="297" eb="298">
      <t>モト</t>
    </rPh>
    <rPh sb="304" eb="306">
      <t>チュウイ</t>
    </rPh>
    <rPh sb="311" eb="313">
      <t>ショウサイ</t>
    </rPh>
    <rPh sb="314" eb="315">
      <t>ショウ</t>
    </rPh>
    <rPh sb="320" eb="322">
      <t>キジュン</t>
    </rPh>
    <rPh sb="323" eb="326">
      <t>カイセツショ</t>
    </rPh>
    <rPh sb="326" eb="327">
      <t>トウ</t>
    </rPh>
    <rPh sb="329" eb="330">
      <t>ラン</t>
    </rPh>
    <rPh sb="330" eb="331">
      <t>クダ</t>
    </rPh>
    <phoneticPr fontId="2"/>
  </si>
  <si>
    <t>・「比消費電力」を入力して計算する場合、計算方法について省エネルギー基準の解説書等の内容をご理解いただいたうえで数値を算定して下さい。
・換気回数は、「0.5回」を選択して下さい。</t>
    <rPh sb="2" eb="3">
      <t>ヒ</t>
    </rPh>
    <rPh sb="3" eb="5">
      <t>ショウヒ</t>
    </rPh>
    <rPh sb="5" eb="7">
      <t>デンリョク</t>
    </rPh>
    <rPh sb="9" eb="11">
      <t>ニュウリョク</t>
    </rPh>
    <rPh sb="13" eb="15">
      <t>ケイサン</t>
    </rPh>
    <rPh sb="17" eb="19">
      <t>バアイ</t>
    </rPh>
    <rPh sb="20" eb="22">
      <t>ケイサン</t>
    </rPh>
    <rPh sb="22" eb="24">
      <t>ホウホウ</t>
    </rPh>
    <rPh sb="28" eb="29">
      <t>ショウ</t>
    </rPh>
    <rPh sb="34" eb="36">
      <t>キジュン</t>
    </rPh>
    <rPh sb="37" eb="40">
      <t>カイセツショ</t>
    </rPh>
    <rPh sb="40" eb="41">
      <t>トウ</t>
    </rPh>
    <rPh sb="42" eb="44">
      <t>ナイヨウ</t>
    </rPh>
    <rPh sb="46" eb="48">
      <t>リカイ</t>
    </rPh>
    <rPh sb="56" eb="58">
      <t>スウチ</t>
    </rPh>
    <rPh sb="59" eb="61">
      <t>サンテイ</t>
    </rPh>
    <rPh sb="63" eb="64">
      <t>クダ</t>
    </rPh>
    <rPh sb="69" eb="71">
      <t>カンキ</t>
    </rPh>
    <rPh sb="71" eb="73">
      <t>カイスウ</t>
    </rPh>
    <rPh sb="79" eb="80">
      <t>カイ</t>
    </rPh>
    <rPh sb="82" eb="84">
      <t>センタク</t>
    </rPh>
    <rPh sb="86" eb="87">
      <t>クダ</t>
    </rPh>
    <phoneticPr fontId="2"/>
  </si>
  <si>
    <t>◆太陽熱利用・太陽光発電等の搭載戸数</t>
    <rPh sb="1" eb="4">
      <t>タイヨウネツ</t>
    </rPh>
    <rPh sb="4" eb="6">
      <t>リヨウ</t>
    </rPh>
    <rPh sb="7" eb="10">
      <t>タイヨウコウ</t>
    </rPh>
    <rPh sb="10" eb="13">
      <t>ハツデントウ</t>
    </rPh>
    <rPh sb="14" eb="16">
      <t>トウサイ</t>
    </rPh>
    <rPh sb="16" eb="18">
      <t>コスウ</t>
    </rPh>
    <phoneticPr fontId="2"/>
  </si>
  <si>
    <t>太陽熱利用給湯設備</t>
    <rPh sb="0" eb="3">
      <t>タイヨウネツ</t>
    </rPh>
    <rPh sb="3" eb="5">
      <t>リヨウ</t>
    </rPh>
    <rPh sb="5" eb="7">
      <t>キュウトウ</t>
    </rPh>
    <rPh sb="7" eb="9">
      <t>セツビ</t>
    </rPh>
    <phoneticPr fontId="2"/>
  </si>
  <si>
    <t>コージェネレーション設備</t>
    <rPh sb="10" eb="12">
      <t>セツビ</t>
    </rPh>
    <phoneticPr fontId="2"/>
  </si>
  <si>
    <t>各住宅シリーズにおいて「太陽熱利用給湯設備」「太陽光発電設備」「コージェネレーション設備」を標準的な設備とした場合、それぞれ実際に搭載された戸数を記入して下さい（引き渡し時点で搭載されていたものに限ります）。</t>
    <rPh sb="0" eb="1">
      <t>カク</t>
    </rPh>
    <rPh sb="12" eb="15">
      <t>タイヨウネツ</t>
    </rPh>
    <rPh sb="15" eb="17">
      <t>リヨウ</t>
    </rPh>
    <rPh sb="17" eb="19">
      <t>キュウトウ</t>
    </rPh>
    <rPh sb="19" eb="21">
      <t>セツビ</t>
    </rPh>
    <rPh sb="23" eb="26">
      <t>タイヨウコウ</t>
    </rPh>
    <rPh sb="26" eb="28">
      <t>ハツデン</t>
    </rPh>
    <rPh sb="28" eb="30">
      <t>セツビ</t>
    </rPh>
    <rPh sb="42" eb="44">
      <t>セツビ</t>
    </rPh>
    <rPh sb="46" eb="49">
      <t>ヒョウジュンテキ</t>
    </rPh>
    <rPh sb="50" eb="52">
      <t>セツビ</t>
    </rPh>
    <rPh sb="55" eb="57">
      <t>バアイ</t>
    </rPh>
    <rPh sb="62" eb="64">
      <t>ジッサイ</t>
    </rPh>
    <rPh sb="65" eb="67">
      <t>トウサイ</t>
    </rPh>
    <rPh sb="70" eb="72">
      <t>コスウ</t>
    </rPh>
    <rPh sb="73" eb="75">
      <t>キニュウ</t>
    </rPh>
    <rPh sb="77" eb="78">
      <t>クダ</t>
    </rPh>
    <rPh sb="81" eb="82">
      <t>ヒ</t>
    </rPh>
    <rPh sb="83" eb="84">
      <t>ワタ</t>
    </rPh>
    <rPh sb="85" eb="86">
      <t>ジ</t>
    </rPh>
    <rPh sb="86" eb="87">
      <t>テン</t>
    </rPh>
    <rPh sb="88" eb="90">
      <t>トウサイ</t>
    </rPh>
    <rPh sb="98" eb="99">
      <t>カギ</t>
    </rPh>
    <phoneticPr fontId="2"/>
  </si>
  <si>
    <t>平成24年度～26年度の合計（見込み分は除く）を記入して下さい</t>
    <rPh sb="0" eb="2">
      <t>ヘイセイ</t>
    </rPh>
    <rPh sb="4" eb="6">
      <t>ネンド</t>
    </rPh>
    <rPh sb="9" eb="11">
      <t>ネンド</t>
    </rPh>
    <rPh sb="12" eb="14">
      <t>ゴウケイ</t>
    </rPh>
    <rPh sb="15" eb="17">
      <t>ミコ</t>
    </rPh>
    <rPh sb="18" eb="19">
      <t>ブン</t>
    </rPh>
    <rPh sb="20" eb="21">
      <t>ノゾ</t>
    </rPh>
    <rPh sb="24" eb="26">
      <t>キニュウ</t>
    </rPh>
    <rPh sb="28" eb="29">
      <t>クダ</t>
    </rPh>
    <phoneticPr fontId="2"/>
  </si>
  <si>
    <t>■視点1-1（躯体の断熱・日射遮蔽性能）　解説</t>
    <rPh sb="1" eb="3">
      <t>シテン</t>
    </rPh>
    <rPh sb="7" eb="9">
      <t>クタイ</t>
    </rPh>
    <rPh sb="10" eb="12">
      <t>ダンネツ</t>
    </rPh>
    <rPh sb="13" eb="15">
      <t>ニッシャ</t>
    </rPh>
    <rPh sb="15" eb="17">
      <t>シャヘイ</t>
    </rPh>
    <rPh sb="17" eb="19">
      <t>セイノウ</t>
    </rPh>
    <rPh sb="21" eb="23">
      <t>カイセツ</t>
    </rPh>
    <phoneticPr fontId="2"/>
  </si>
  <si>
    <t>「視点1-1（U値）」シートに、外壁・屋根・天井・床など断熱部位の材料構成を記入して下さい。各部位の熱貫流率（U値）が表示されます。</t>
    <rPh sb="1" eb="3">
      <t>シテン</t>
    </rPh>
    <rPh sb="8" eb="9">
      <t>チ</t>
    </rPh>
    <rPh sb="16" eb="18">
      <t>ガイヘキ</t>
    </rPh>
    <rPh sb="19" eb="21">
      <t>ヤネ</t>
    </rPh>
    <rPh sb="22" eb="24">
      <t>テンジョウ</t>
    </rPh>
    <rPh sb="25" eb="26">
      <t>ユカ</t>
    </rPh>
    <rPh sb="28" eb="30">
      <t>ダンネツ</t>
    </rPh>
    <rPh sb="30" eb="32">
      <t>ブイ</t>
    </rPh>
    <rPh sb="33" eb="35">
      <t>ザイリョウ</t>
    </rPh>
    <rPh sb="35" eb="37">
      <t>コウセイ</t>
    </rPh>
    <rPh sb="38" eb="40">
      <t>キニュウ</t>
    </rPh>
    <rPh sb="42" eb="43">
      <t>クダ</t>
    </rPh>
    <rPh sb="46" eb="47">
      <t>カク</t>
    </rPh>
    <rPh sb="47" eb="49">
      <t>ブイ</t>
    </rPh>
    <rPh sb="50" eb="51">
      <t>ネツ</t>
    </rPh>
    <rPh sb="51" eb="53">
      <t>カンリュウ</t>
    </rPh>
    <rPh sb="53" eb="54">
      <t>リツ</t>
    </rPh>
    <rPh sb="56" eb="57">
      <t>チ</t>
    </rPh>
    <rPh sb="59" eb="61">
      <t>ヒョウジ</t>
    </rPh>
    <phoneticPr fontId="2"/>
  </si>
  <si>
    <r>
      <t>「視点1-1（q値等）」シートに、表示されたU値を転記して下さい。「住宅・住戸の省エネルギー性能の判定プログラム」（http://house.app.lowenergy.jp/）の入力項目であるq値、m</t>
    </r>
    <r>
      <rPr>
        <vertAlign val="subscript"/>
        <sz val="10"/>
        <color theme="1"/>
        <rFont val="HGPｺﾞｼｯｸM"/>
        <family val="3"/>
        <charset val="128"/>
      </rPr>
      <t>C</t>
    </r>
    <r>
      <rPr>
        <sz val="10"/>
        <color theme="1"/>
        <rFont val="HGPｺﾞｼｯｸM"/>
        <family val="3"/>
        <charset val="128"/>
      </rPr>
      <t>値、m</t>
    </r>
    <r>
      <rPr>
        <vertAlign val="subscript"/>
        <sz val="10"/>
        <color theme="1"/>
        <rFont val="HGPｺﾞｼｯｸM"/>
        <family val="3"/>
        <charset val="128"/>
      </rPr>
      <t>H</t>
    </r>
    <r>
      <rPr>
        <sz val="10"/>
        <color theme="1"/>
        <rFont val="HGPｺﾞｼｯｸM"/>
        <family val="3"/>
        <charset val="128"/>
      </rPr>
      <t>値などが表示されます。</t>
    </r>
    <rPh sb="1" eb="3">
      <t>シテン</t>
    </rPh>
    <rPh sb="8" eb="9">
      <t>チ</t>
    </rPh>
    <rPh sb="9" eb="10">
      <t>トウ</t>
    </rPh>
    <rPh sb="17" eb="19">
      <t>ヒョウジ</t>
    </rPh>
    <rPh sb="23" eb="24">
      <t>チ</t>
    </rPh>
    <rPh sb="25" eb="27">
      <t>テンキ</t>
    </rPh>
    <rPh sb="29" eb="30">
      <t>クダ</t>
    </rPh>
    <rPh sb="90" eb="92">
      <t>ニュウリョク</t>
    </rPh>
    <rPh sb="92" eb="94">
      <t>コウモク</t>
    </rPh>
    <rPh sb="98" eb="99">
      <t>チ</t>
    </rPh>
    <rPh sb="102" eb="103">
      <t>チ</t>
    </rPh>
    <rPh sb="106" eb="107">
      <t>チ</t>
    </rPh>
    <rPh sb="110" eb="112">
      <t>ヒョウジ</t>
    </rPh>
    <phoneticPr fontId="2"/>
  </si>
  <si>
    <t>※このシートは断熱仕様1パターンにつき1シートです。複数の断熱仕様で応募される場合は、シートをコピーしてそれぞれ記入して下さい。</t>
    <rPh sb="7" eb="9">
      <t>ダンネツ</t>
    </rPh>
    <rPh sb="9" eb="11">
      <t>シヨウ</t>
    </rPh>
    <rPh sb="26" eb="28">
      <t>フクスウ</t>
    </rPh>
    <rPh sb="29" eb="31">
      <t>ダンネツ</t>
    </rPh>
    <rPh sb="31" eb="33">
      <t>シヨウ</t>
    </rPh>
    <rPh sb="34" eb="36">
      <t>オウボ</t>
    </rPh>
    <rPh sb="39" eb="41">
      <t>バアイ</t>
    </rPh>
    <rPh sb="56" eb="58">
      <t>キニュウ</t>
    </rPh>
    <rPh sb="60" eb="61">
      <t>クダ</t>
    </rPh>
    <phoneticPr fontId="2"/>
  </si>
  <si>
    <t>「視点1-1（U値）」シートは、断熱仕様1パターンにつき1シートとなっています。複数シリーズの応募でそれぞれ断熱仕様が異なる場合や、複数地域での応募で地域により断熱仕様が異なる場合は、必要なだけシートをコピーして下さい。</t>
    <rPh sb="1" eb="3">
      <t>シテン</t>
    </rPh>
    <rPh sb="8" eb="9">
      <t>チ</t>
    </rPh>
    <rPh sb="16" eb="18">
      <t>ダンネツ</t>
    </rPh>
    <rPh sb="18" eb="20">
      <t>シヨウ</t>
    </rPh>
    <rPh sb="40" eb="42">
      <t>フクスウ</t>
    </rPh>
    <rPh sb="47" eb="49">
      <t>オウボ</t>
    </rPh>
    <rPh sb="54" eb="56">
      <t>ダンネツ</t>
    </rPh>
    <rPh sb="56" eb="58">
      <t>シヨウ</t>
    </rPh>
    <rPh sb="59" eb="60">
      <t>コト</t>
    </rPh>
    <rPh sb="62" eb="64">
      <t>バアイ</t>
    </rPh>
    <rPh sb="66" eb="68">
      <t>フクスウ</t>
    </rPh>
    <rPh sb="68" eb="70">
      <t>チイキ</t>
    </rPh>
    <rPh sb="72" eb="74">
      <t>オウボ</t>
    </rPh>
    <rPh sb="75" eb="77">
      <t>チイキ</t>
    </rPh>
    <rPh sb="80" eb="82">
      <t>ダンネツ</t>
    </rPh>
    <rPh sb="82" eb="84">
      <t>シヨウ</t>
    </rPh>
    <rPh sb="85" eb="86">
      <t>コト</t>
    </rPh>
    <rPh sb="88" eb="90">
      <t>バアイ</t>
    </rPh>
    <rPh sb="92" eb="94">
      <t>ヒツヨウ</t>
    </rPh>
    <rPh sb="106" eb="107">
      <t>クダ</t>
    </rPh>
    <phoneticPr fontId="2"/>
  </si>
  <si>
    <t>◆注意事項</t>
    <rPh sb="1" eb="3">
      <t>チュウイ</t>
    </rPh>
    <rPh sb="3" eb="5">
      <t>ジコウ</t>
    </rPh>
    <phoneticPr fontId="2"/>
  </si>
  <si>
    <t>◆住宅シリーズ名・地域区分</t>
    <rPh sb="1" eb="3">
      <t>ジュウタク</t>
    </rPh>
    <rPh sb="7" eb="8">
      <t>メイ</t>
    </rPh>
    <rPh sb="9" eb="11">
      <t>チイキ</t>
    </rPh>
    <rPh sb="11" eb="13">
      <t>クブン</t>
    </rPh>
    <phoneticPr fontId="2"/>
  </si>
  <si>
    <t>◆応募者情報</t>
    <rPh sb="1" eb="4">
      <t>オウボシャ</t>
    </rPh>
    <rPh sb="4" eb="6">
      <t>ジョウホウ</t>
    </rPh>
    <phoneticPr fontId="2"/>
  </si>
  <si>
    <t>◆内外観写真</t>
    <rPh sb="1" eb="3">
      <t>ナイガイ</t>
    </rPh>
    <rPh sb="3" eb="4">
      <t>カン</t>
    </rPh>
    <rPh sb="4" eb="6">
      <t>シャシン</t>
    </rPh>
    <phoneticPr fontId="2"/>
  </si>
  <si>
    <t>　　　　応募費用は\50,000×応募件数となります。</t>
    <rPh sb="4" eb="6">
      <t>オウボ</t>
    </rPh>
    <rPh sb="6" eb="8">
      <t>ヒヨウ</t>
    </rPh>
    <rPh sb="17" eb="19">
      <t>オウボ</t>
    </rPh>
    <rPh sb="19" eb="21">
      <t>ケンスウ</t>
    </rPh>
    <phoneticPr fontId="2"/>
  </si>
  <si>
    <t>複数の住宅シリーズでの応募や複数の地域区分での応募で、シリーズごとあるいは地域ごとに「標準的な設備」が異なる場合は、「視点1-2（設備）」シートを必要なだけコピーし、それぞれの設備仕様を記入して下さい。</t>
    <rPh sb="0" eb="2">
      <t>フクスウ</t>
    </rPh>
    <rPh sb="3" eb="5">
      <t>ジュウタク</t>
    </rPh>
    <rPh sb="11" eb="13">
      <t>オウボ</t>
    </rPh>
    <rPh sb="14" eb="16">
      <t>フクスウ</t>
    </rPh>
    <rPh sb="17" eb="19">
      <t>チイキ</t>
    </rPh>
    <rPh sb="19" eb="21">
      <t>クブン</t>
    </rPh>
    <rPh sb="23" eb="25">
      <t>オウボ</t>
    </rPh>
    <rPh sb="37" eb="39">
      <t>チイキ</t>
    </rPh>
    <rPh sb="43" eb="46">
      <t>ヒョウジュンテキ</t>
    </rPh>
    <rPh sb="47" eb="49">
      <t>セツビ</t>
    </rPh>
    <rPh sb="51" eb="52">
      <t>コト</t>
    </rPh>
    <rPh sb="54" eb="56">
      <t>バアイ</t>
    </rPh>
    <rPh sb="73" eb="75">
      <t>ヒツヨウ</t>
    </rPh>
    <rPh sb="88" eb="90">
      <t>セツビ</t>
    </rPh>
    <rPh sb="90" eb="92">
      <t>シヨウ</t>
    </rPh>
    <rPh sb="93" eb="95">
      <t>キニュウ</t>
    </rPh>
    <rPh sb="97" eb="98">
      <t>クダ</t>
    </rPh>
    <phoneticPr fontId="2"/>
  </si>
  <si>
    <t>Ver.1.0</t>
    <phoneticPr fontId="2"/>
  </si>
  <si>
    <r>
      <rPr>
        <sz val="9"/>
        <color theme="1"/>
        <rFont val="HGPｺﾞｼｯｸM"/>
        <family val="3"/>
        <charset val="128"/>
      </rPr>
      <t>地域区分（応募する地域にチェック）</t>
    </r>
    <r>
      <rPr>
        <sz val="10"/>
        <color theme="1"/>
        <rFont val="HGPｺﾞｼｯｸM"/>
        <family val="3"/>
        <charset val="128"/>
      </rPr>
      <t xml:space="preserve">
</t>
    </r>
    <r>
      <rPr>
        <sz val="8"/>
        <color theme="1"/>
        <rFont val="HGPｺﾞｼｯｸM"/>
        <family val="3"/>
        <charset val="128"/>
      </rPr>
      <t>（※1）</t>
    </r>
    <rPh sb="0" eb="2">
      <t>チイキ</t>
    </rPh>
    <rPh sb="2" eb="4">
      <t>クブン</t>
    </rPh>
    <rPh sb="5" eb="7">
      <t>オウボ</t>
    </rPh>
    <rPh sb="9" eb="11">
      <t>チイキ</t>
    </rPh>
    <phoneticPr fontId="2"/>
  </si>
  <si>
    <r>
      <t xml:space="preserve">熱貫流率
</t>
    </r>
    <r>
      <rPr>
        <sz val="8"/>
        <color theme="1"/>
        <rFont val="HGPｺﾞｼｯｸM"/>
        <family val="3"/>
        <charset val="128"/>
      </rPr>
      <t>U[W/m</t>
    </r>
    <r>
      <rPr>
        <vertAlign val="superscript"/>
        <sz val="8"/>
        <color theme="1"/>
        <rFont val="HGPｺﾞｼｯｸM"/>
        <family val="3"/>
        <charset val="128"/>
      </rPr>
      <t>2</t>
    </r>
    <r>
      <rPr>
        <sz val="8"/>
        <color theme="1"/>
        <rFont val="HGPｺﾞｼｯｸM"/>
        <family val="3"/>
        <charset val="128"/>
      </rPr>
      <t>K]
・[W/mK]</t>
    </r>
    <rPh sb="0" eb="1">
      <t>ネツ</t>
    </rPh>
    <rPh sb="1" eb="3">
      <t>カンリュウ</t>
    </rPh>
    <rPh sb="3" eb="4">
      <t>リツ</t>
    </rPh>
    <phoneticPr fontId="2"/>
  </si>
  <si>
    <t>「ルームエアコンディショナー」を選択した
場合</t>
    <rPh sb="16" eb="18">
      <t>センタク</t>
    </rPh>
    <rPh sb="21" eb="23">
      <t>バアイ</t>
    </rPh>
    <phoneticPr fontId="2"/>
  </si>
  <si>
    <r>
      <t xml:space="preserve">「ルームエアコンディショナー」を選択した場合
</t>
    </r>
    <r>
      <rPr>
        <sz val="8"/>
        <color theme="1"/>
        <rFont val="HGPｺﾞｼｯｸM"/>
        <family val="3"/>
        <charset val="128"/>
      </rPr>
      <t>（※（１）のエアコンと同一の場合は空欄でかまいません）</t>
    </r>
    <rPh sb="16" eb="18">
      <t>センタク</t>
    </rPh>
    <rPh sb="20" eb="22">
      <t>バアイ</t>
    </rPh>
    <rPh sb="34" eb="36">
      <t>ドウイツ</t>
    </rPh>
    <rPh sb="37" eb="39">
      <t>バアイ</t>
    </rPh>
    <rPh sb="40" eb="42">
      <t>クウラン</t>
    </rPh>
    <phoneticPr fontId="2"/>
  </si>
  <si>
    <t>（※1）地域区分は、住宅シリーズの主要な販売エリア・PRエリアを選択して下さい。</t>
    <rPh sb="4" eb="6">
      <t>チイキ</t>
    </rPh>
    <rPh sb="6" eb="8">
      <t>クブン</t>
    </rPh>
    <rPh sb="10" eb="12">
      <t>ジュウタク</t>
    </rPh>
    <rPh sb="17" eb="19">
      <t>シュヨウ</t>
    </rPh>
    <rPh sb="20" eb="22">
      <t>ハンバイ</t>
    </rPh>
    <rPh sb="32" eb="34">
      <t>センタク</t>
    </rPh>
    <rPh sb="36" eb="37">
      <t>クダ</t>
    </rPh>
    <phoneticPr fontId="2"/>
  </si>
  <si>
    <t>　　　主要なエリアが複数の地域区分にまたがる場合は、原則として複数地域区分で応募して下さい。</t>
    <rPh sb="3" eb="5">
      <t>シュヨウ</t>
    </rPh>
    <rPh sb="10" eb="12">
      <t>フクスウ</t>
    </rPh>
    <rPh sb="13" eb="15">
      <t>チイキ</t>
    </rPh>
    <rPh sb="15" eb="17">
      <t>クブン</t>
    </rPh>
    <rPh sb="22" eb="24">
      <t>バアイ</t>
    </rPh>
    <rPh sb="26" eb="28">
      <t>ゲンソク</t>
    </rPh>
    <rPh sb="31" eb="33">
      <t>フクスウ</t>
    </rPh>
    <rPh sb="33" eb="35">
      <t>チイキ</t>
    </rPh>
    <rPh sb="35" eb="37">
      <t>クブン</t>
    </rPh>
    <rPh sb="38" eb="40">
      <t>オウボ</t>
    </rPh>
    <rPh sb="42" eb="43">
      <t>クダ</t>
    </rPh>
    <phoneticPr fontId="2"/>
  </si>
  <si>
    <t>（※2）応募件数は、各住宅シリーズで応募する地域区分数（チェックの数）の合計となります。</t>
    <rPh sb="4" eb="6">
      <t>オウボ</t>
    </rPh>
    <rPh sb="6" eb="8">
      <t>ケンスウ</t>
    </rPh>
    <rPh sb="10" eb="11">
      <t>カク</t>
    </rPh>
    <rPh sb="11" eb="13">
      <t>ジュウタク</t>
    </rPh>
    <rPh sb="18" eb="20">
      <t>オウボ</t>
    </rPh>
    <rPh sb="22" eb="24">
      <t>チイキ</t>
    </rPh>
    <rPh sb="24" eb="26">
      <t>クブン</t>
    </rPh>
    <rPh sb="26" eb="27">
      <t>スウ</t>
    </rPh>
    <rPh sb="33" eb="34">
      <t>カズ</t>
    </rPh>
    <rPh sb="36" eb="38">
      <t>ゴウケイ</t>
    </rPh>
    <phoneticPr fontId="2"/>
  </si>
  <si>
    <t>応募するシリーズの写真（原則として竣工後の物件の内外観、できるだけ複数の物件を選定して下さい）を貼付して下さい。レイアウトは自由ですが、1シリーズにつき2ページにおさまるように配置して下さい。</t>
    <rPh sb="0" eb="2">
      <t>オウボ</t>
    </rPh>
    <rPh sb="9" eb="11">
      <t>シャシン</t>
    </rPh>
    <rPh sb="12" eb="14">
      <t>ゲンソク</t>
    </rPh>
    <rPh sb="17" eb="19">
      <t>シュンコウ</t>
    </rPh>
    <rPh sb="19" eb="20">
      <t>ゴ</t>
    </rPh>
    <rPh sb="21" eb="23">
      <t>ブッケン</t>
    </rPh>
    <rPh sb="24" eb="26">
      <t>ナイガイ</t>
    </rPh>
    <rPh sb="26" eb="27">
      <t>カン</t>
    </rPh>
    <rPh sb="33" eb="35">
      <t>フクスウ</t>
    </rPh>
    <rPh sb="36" eb="38">
      <t>ブッケン</t>
    </rPh>
    <rPh sb="39" eb="41">
      <t>センテイ</t>
    </rPh>
    <rPh sb="43" eb="44">
      <t>クダ</t>
    </rPh>
    <rPh sb="48" eb="50">
      <t>チョウフ</t>
    </rPh>
    <rPh sb="52" eb="53">
      <t>クダ</t>
    </rPh>
    <rPh sb="62" eb="64">
      <t>ジユウ</t>
    </rPh>
    <rPh sb="88" eb="90">
      <t>ハイチ</t>
    </rPh>
    <rPh sb="92" eb="93">
      <t>クダ</t>
    </rPh>
    <phoneticPr fontId="2"/>
  </si>
  <si>
    <t>「視点1-1（q値等）」シートは、地域区分1か所および断熱仕様1パターンにつき1シートとなっています。複数地域での応募の場合、同一仕様であっても地域数だけのシートが必要ですので、必要なだけシートをコピーして下さい。</t>
    <rPh sb="1" eb="3">
      <t>シテン</t>
    </rPh>
    <rPh sb="8" eb="9">
      <t>チ</t>
    </rPh>
    <rPh sb="9" eb="10">
      <t>トウ</t>
    </rPh>
    <rPh sb="17" eb="19">
      <t>チイキ</t>
    </rPh>
    <rPh sb="19" eb="21">
      <t>クブン</t>
    </rPh>
    <rPh sb="23" eb="24">
      <t>ショ</t>
    </rPh>
    <rPh sb="27" eb="29">
      <t>ダンネツ</t>
    </rPh>
    <rPh sb="29" eb="31">
      <t>シヨウ</t>
    </rPh>
    <rPh sb="51" eb="53">
      <t>フクスウ</t>
    </rPh>
    <rPh sb="53" eb="55">
      <t>チイキ</t>
    </rPh>
    <rPh sb="57" eb="59">
      <t>オウボ</t>
    </rPh>
    <rPh sb="60" eb="62">
      <t>バアイ</t>
    </rPh>
    <rPh sb="63" eb="65">
      <t>ドウイツ</t>
    </rPh>
    <rPh sb="65" eb="67">
      <t>シヨウ</t>
    </rPh>
    <rPh sb="72" eb="74">
      <t>チイキ</t>
    </rPh>
    <rPh sb="74" eb="75">
      <t>スウ</t>
    </rPh>
    <rPh sb="82" eb="84">
      <t>ヒツヨウ</t>
    </rPh>
    <rPh sb="89" eb="91">
      <t>ヒツヨウ</t>
    </rPh>
    <rPh sb="103" eb="104">
      <t>クダ</t>
    </rPh>
    <phoneticPr fontId="2"/>
  </si>
  <si>
    <t>「視点1-1（q値等）」シートでは、「地域区分」「上部断熱位置」「下部断熱位置」をプルダウンで選択すると、各部位の面積、方位係数などが自動的にセットされます。</t>
    <rPh sb="1" eb="3">
      <t>シテン</t>
    </rPh>
    <rPh sb="8" eb="9">
      <t>チ</t>
    </rPh>
    <rPh sb="9" eb="10">
      <t>トウ</t>
    </rPh>
    <rPh sb="19" eb="21">
      <t>チイキ</t>
    </rPh>
    <rPh sb="21" eb="23">
      <t>クブン</t>
    </rPh>
    <rPh sb="25" eb="27">
      <t>ジョウブ</t>
    </rPh>
    <rPh sb="27" eb="29">
      <t>ダンネツ</t>
    </rPh>
    <rPh sb="29" eb="31">
      <t>イチ</t>
    </rPh>
    <rPh sb="33" eb="35">
      <t>カブ</t>
    </rPh>
    <rPh sb="35" eb="37">
      <t>ダンネツ</t>
    </rPh>
    <rPh sb="37" eb="39">
      <t>イチ</t>
    </rPh>
    <rPh sb="47" eb="49">
      <t>センタク</t>
    </rPh>
    <rPh sb="53" eb="56">
      <t>カクブイ</t>
    </rPh>
    <rPh sb="57" eb="59">
      <t>メンセキ</t>
    </rPh>
    <rPh sb="60" eb="62">
      <t>ホウイ</t>
    </rPh>
    <rPh sb="62" eb="64">
      <t>ケイスウ</t>
    </rPh>
    <rPh sb="67" eb="70">
      <t>ジドウテキ</t>
    </rPh>
    <phoneticPr fontId="2"/>
  </si>
  <si>
    <t>■視点1-1　付録（主な材料の熱伝導率、表面熱抵抗）</t>
    <rPh sb="1" eb="3">
      <t>シテン</t>
    </rPh>
    <rPh sb="7" eb="9">
      <t>フロク</t>
    </rPh>
    <rPh sb="10" eb="11">
      <t>オモ</t>
    </rPh>
    <rPh sb="12" eb="14">
      <t>ザイリョウ</t>
    </rPh>
    <rPh sb="15" eb="16">
      <t>ネツ</t>
    </rPh>
    <rPh sb="16" eb="19">
      <t>デンドウリツ</t>
    </rPh>
    <rPh sb="20" eb="22">
      <t>ヒョウメン</t>
    </rPh>
    <rPh sb="22" eb="23">
      <t>ネツ</t>
    </rPh>
    <rPh sb="23" eb="25">
      <t>テイコウ</t>
    </rPh>
    <phoneticPr fontId="2"/>
  </si>
  <si>
    <t>分類</t>
    <rPh sb="0" eb="2">
      <t>ブンルイ</t>
    </rPh>
    <phoneticPr fontId="20"/>
  </si>
  <si>
    <t>熱伝導率
[W/mK]</t>
    <rPh sb="0" eb="1">
      <t>ネツ</t>
    </rPh>
    <rPh sb="1" eb="4">
      <t>デンドウリツ</t>
    </rPh>
    <phoneticPr fontId="20"/>
  </si>
  <si>
    <t>金属</t>
    <rPh sb="0" eb="2">
      <t>キンゾク</t>
    </rPh>
    <phoneticPr fontId="2"/>
  </si>
  <si>
    <t>鋼</t>
    <rPh sb="0" eb="1">
      <t>コウ</t>
    </rPh>
    <phoneticPr fontId="20"/>
  </si>
  <si>
    <t>銅</t>
    <rPh sb="0" eb="1">
      <t>ドウ</t>
    </rPh>
    <phoneticPr fontId="20"/>
  </si>
  <si>
    <t>ステンレス鋼</t>
    <rPh sb="5" eb="6">
      <t>コウ</t>
    </rPh>
    <phoneticPr fontId="20"/>
  </si>
  <si>
    <t>岩石・土壌</t>
    <rPh sb="0" eb="2">
      <t>ガンセキ</t>
    </rPh>
    <rPh sb="3" eb="5">
      <t>ドジョウ</t>
    </rPh>
    <phoneticPr fontId="2"/>
  </si>
  <si>
    <t>岩石</t>
    <rPh sb="0" eb="2">
      <t>ガンセキ</t>
    </rPh>
    <phoneticPr fontId="20"/>
  </si>
  <si>
    <t>土壌</t>
    <rPh sb="0" eb="2">
      <t>ドジョウ</t>
    </rPh>
    <phoneticPr fontId="20"/>
  </si>
  <si>
    <t>コンクリート系
材料</t>
    <rPh sb="6" eb="7">
      <t>ケイ</t>
    </rPh>
    <rPh sb="8" eb="10">
      <t>ザイリョウ</t>
    </rPh>
    <phoneticPr fontId="2"/>
  </si>
  <si>
    <t>コンクリート</t>
    <phoneticPr fontId="20"/>
  </si>
  <si>
    <t>軽量コンクリート（軽量１種）</t>
    <rPh sb="0" eb="2">
      <t>ケイリョウ</t>
    </rPh>
    <rPh sb="9" eb="11">
      <t>ケイリョウ</t>
    </rPh>
    <rPh sb="12" eb="13">
      <t>シュ</t>
    </rPh>
    <phoneticPr fontId="20"/>
  </si>
  <si>
    <t>軽量コンクリート（軽量２種）</t>
    <rPh sb="0" eb="2">
      <t>ケイリョウ</t>
    </rPh>
    <rPh sb="9" eb="11">
      <t>ケイリョウ</t>
    </rPh>
    <rPh sb="12" eb="13">
      <t>シュ</t>
    </rPh>
    <phoneticPr fontId="20"/>
  </si>
  <si>
    <t>気泡コンクリート（ALC）</t>
    <rPh sb="0" eb="2">
      <t>キホウ</t>
    </rPh>
    <phoneticPr fontId="20"/>
  </si>
  <si>
    <t>コンクリートブロック（重量）</t>
    <rPh sb="11" eb="13">
      <t>ジュウリョウ</t>
    </rPh>
    <phoneticPr fontId="20"/>
  </si>
  <si>
    <t>コンクリートブロック（軽量）</t>
    <rPh sb="11" eb="13">
      <t>ケイリョウ</t>
    </rPh>
    <phoneticPr fontId="20"/>
  </si>
  <si>
    <t>セメント・モルタル</t>
    <phoneticPr fontId="20"/>
  </si>
  <si>
    <t>押出成型セメント板</t>
    <rPh sb="0" eb="1">
      <t>オ</t>
    </rPh>
    <rPh sb="1" eb="2">
      <t>ダ</t>
    </rPh>
    <rPh sb="2" eb="4">
      <t>セイケイ</t>
    </rPh>
    <rPh sb="8" eb="9">
      <t>バン</t>
    </rPh>
    <phoneticPr fontId="20"/>
  </si>
  <si>
    <t>非木質系
壁材・下地材</t>
    <rPh sb="0" eb="1">
      <t>ヒ</t>
    </rPh>
    <rPh sb="1" eb="3">
      <t>モクシツ</t>
    </rPh>
    <rPh sb="3" eb="4">
      <t>ケイ</t>
    </rPh>
    <rPh sb="5" eb="6">
      <t>カベ</t>
    </rPh>
    <rPh sb="6" eb="7">
      <t>ザイ</t>
    </rPh>
    <rPh sb="8" eb="10">
      <t>シタジ</t>
    </rPh>
    <rPh sb="10" eb="11">
      <t>ザイ</t>
    </rPh>
    <phoneticPr fontId="2"/>
  </si>
  <si>
    <t>せっこうプラスター</t>
    <phoneticPr fontId="20"/>
  </si>
  <si>
    <t>せっこうボード</t>
    <phoneticPr fontId="20"/>
  </si>
  <si>
    <t>硬質せっこうボード</t>
    <rPh sb="0" eb="2">
      <t>コウシツ</t>
    </rPh>
    <phoneticPr fontId="20"/>
  </si>
  <si>
    <t>しっくい</t>
    <phoneticPr fontId="20"/>
  </si>
  <si>
    <t>土壁</t>
    <rPh sb="0" eb="1">
      <t>ツチ</t>
    </rPh>
    <rPh sb="1" eb="2">
      <t>カベ</t>
    </rPh>
    <phoneticPr fontId="20"/>
  </si>
  <si>
    <t>ガラス</t>
    <phoneticPr fontId="20"/>
  </si>
  <si>
    <t>タイル</t>
    <phoneticPr fontId="20"/>
  </si>
  <si>
    <t>れんが</t>
    <phoneticPr fontId="20"/>
  </si>
  <si>
    <t>かわら</t>
    <phoneticPr fontId="20"/>
  </si>
  <si>
    <t>ロックウール化粧吸音板</t>
    <rPh sb="6" eb="8">
      <t>ケショウ</t>
    </rPh>
    <rPh sb="8" eb="10">
      <t>キュウオン</t>
    </rPh>
    <rPh sb="10" eb="11">
      <t>バン</t>
    </rPh>
    <phoneticPr fontId="20"/>
  </si>
  <si>
    <t>火山性ガラス質複合板</t>
    <rPh sb="0" eb="3">
      <t>カザンセイ</t>
    </rPh>
    <rPh sb="6" eb="7">
      <t>シツ</t>
    </rPh>
    <rPh sb="7" eb="9">
      <t>フクゴウ</t>
    </rPh>
    <rPh sb="9" eb="10">
      <t>イタ</t>
    </rPh>
    <phoneticPr fontId="20"/>
  </si>
  <si>
    <t>ケイ酸カルシウム板</t>
    <rPh sb="2" eb="3">
      <t>サン</t>
    </rPh>
    <rPh sb="8" eb="9">
      <t>バン</t>
    </rPh>
    <phoneticPr fontId="20"/>
  </si>
  <si>
    <t>木質系
壁材・下地材</t>
    <rPh sb="0" eb="2">
      <t>モクシツ</t>
    </rPh>
    <rPh sb="2" eb="3">
      <t>ケイ</t>
    </rPh>
    <rPh sb="4" eb="5">
      <t>カベ</t>
    </rPh>
    <rPh sb="5" eb="6">
      <t>ザイ</t>
    </rPh>
    <rPh sb="7" eb="9">
      <t>シタジ</t>
    </rPh>
    <rPh sb="9" eb="10">
      <t>ザイ</t>
    </rPh>
    <phoneticPr fontId="2"/>
  </si>
  <si>
    <t>天然木材</t>
    <rPh sb="0" eb="2">
      <t>テンネン</t>
    </rPh>
    <rPh sb="2" eb="4">
      <t>モクザイ</t>
    </rPh>
    <phoneticPr fontId="20"/>
  </si>
  <si>
    <t>合板</t>
    <rPh sb="0" eb="2">
      <t>ゴウハン</t>
    </rPh>
    <phoneticPr fontId="20"/>
  </si>
  <si>
    <t>タタミボード</t>
    <phoneticPr fontId="20"/>
  </si>
  <si>
    <t>シージングボード</t>
    <phoneticPr fontId="20"/>
  </si>
  <si>
    <t>A級インシュレーションボード</t>
    <rPh sb="1" eb="2">
      <t>キュウ</t>
    </rPh>
    <phoneticPr fontId="20"/>
  </si>
  <si>
    <t>パーティクルボード</t>
    <phoneticPr fontId="20"/>
  </si>
  <si>
    <t>木毛セメント板</t>
    <rPh sb="0" eb="1">
      <t>モク</t>
    </rPh>
    <rPh sb="1" eb="2">
      <t>ケ</t>
    </rPh>
    <rPh sb="6" eb="7">
      <t>イタ</t>
    </rPh>
    <phoneticPr fontId="20"/>
  </si>
  <si>
    <t>木片セメント板</t>
    <rPh sb="0" eb="2">
      <t>モクヘン</t>
    </rPh>
    <rPh sb="6" eb="7">
      <t>イタ</t>
    </rPh>
    <phoneticPr fontId="20"/>
  </si>
  <si>
    <t>ハードファイバーボード（ハードボード）</t>
    <phoneticPr fontId="20"/>
  </si>
  <si>
    <t>ミディアムデンシティファイバーボード（MDF）</t>
    <phoneticPr fontId="20"/>
  </si>
  <si>
    <t>床材</t>
    <rPh sb="0" eb="2">
      <t>ユカザイ</t>
    </rPh>
    <phoneticPr fontId="2"/>
  </si>
  <si>
    <t>ビニル系床材</t>
    <rPh sb="3" eb="4">
      <t>ケイ</t>
    </rPh>
    <rPh sb="4" eb="6">
      <t>ユカザイ</t>
    </rPh>
    <phoneticPr fontId="20"/>
  </si>
  <si>
    <t>FRP</t>
    <phoneticPr fontId="20"/>
  </si>
  <si>
    <t>アスファルト類</t>
    <rPh sb="6" eb="7">
      <t>ルイ</t>
    </rPh>
    <phoneticPr fontId="20"/>
  </si>
  <si>
    <t>畳床</t>
    <rPh sb="0" eb="1">
      <t>タタミ</t>
    </rPh>
    <rPh sb="1" eb="2">
      <t>ユカ</t>
    </rPh>
    <phoneticPr fontId="20"/>
  </si>
  <si>
    <t>建材畳床（Ⅲ型50mm厚）</t>
    <rPh sb="0" eb="2">
      <t>ケンザイ</t>
    </rPh>
    <rPh sb="2" eb="3">
      <t>タタミ</t>
    </rPh>
    <rPh sb="3" eb="4">
      <t>ユカ</t>
    </rPh>
    <rPh sb="6" eb="7">
      <t>ガタ</t>
    </rPh>
    <rPh sb="11" eb="12">
      <t>アツ</t>
    </rPh>
    <phoneticPr fontId="20"/>
  </si>
  <si>
    <t>建材畳床（K、N型50mm厚）</t>
    <rPh sb="0" eb="2">
      <t>ケンザイ</t>
    </rPh>
    <rPh sb="2" eb="3">
      <t>タタミ</t>
    </rPh>
    <rPh sb="3" eb="4">
      <t>ユカ</t>
    </rPh>
    <rPh sb="8" eb="9">
      <t>ガタ</t>
    </rPh>
    <rPh sb="13" eb="14">
      <t>アツ</t>
    </rPh>
    <phoneticPr fontId="20"/>
  </si>
  <si>
    <t>カーペット類</t>
    <rPh sb="5" eb="6">
      <t>ルイ</t>
    </rPh>
    <phoneticPr fontId="20"/>
  </si>
  <si>
    <t>グラスウール
断熱材</t>
    <rPh sb="7" eb="10">
      <t>ダンネツザイ</t>
    </rPh>
    <phoneticPr fontId="2"/>
  </si>
  <si>
    <t>グラスウール断熱材 10K相当</t>
    <rPh sb="6" eb="9">
      <t>ダンネツザイ</t>
    </rPh>
    <rPh sb="13" eb="15">
      <t>ソウトウ</t>
    </rPh>
    <phoneticPr fontId="20"/>
  </si>
  <si>
    <t>グラスウール断熱材 16K相当</t>
    <rPh sb="6" eb="9">
      <t>ダンネツザイ</t>
    </rPh>
    <rPh sb="13" eb="15">
      <t>ソウトウ</t>
    </rPh>
    <phoneticPr fontId="20"/>
  </si>
  <si>
    <t>グラスウール断熱材 20K相当</t>
    <rPh sb="6" eb="9">
      <t>ダンネツザイ</t>
    </rPh>
    <rPh sb="13" eb="15">
      <t>ソウトウ</t>
    </rPh>
    <phoneticPr fontId="20"/>
  </si>
  <si>
    <t>グラスウール断熱材 24K相当</t>
    <rPh sb="6" eb="9">
      <t>ダンネツザイ</t>
    </rPh>
    <rPh sb="13" eb="15">
      <t>ソウトウ</t>
    </rPh>
    <phoneticPr fontId="20"/>
  </si>
  <si>
    <t>グラスウール断熱材 32K相当</t>
    <rPh sb="6" eb="9">
      <t>ダンネツザイ</t>
    </rPh>
    <rPh sb="13" eb="15">
      <t>ソウトウ</t>
    </rPh>
    <phoneticPr fontId="20"/>
  </si>
  <si>
    <t>高性能グラスウール断熱材 16K相当</t>
    <rPh sb="0" eb="3">
      <t>コウセイノウ</t>
    </rPh>
    <rPh sb="9" eb="12">
      <t>ダンネツザイ</t>
    </rPh>
    <rPh sb="16" eb="18">
      <t>ソウトウ</t>
    </rPh>
    <phoneticPr fontId="20"/>
  </si>
  <si>
    <t>高性能グラスウール断熱材 24K相当</t>
    <rPh sb="0" eb="3">
      <t>コウセイノウ</t>
    </rPh>
    <rPh sb="9" eb="12">
      <t>ダンネツザイ</t>
    </rPh>
    <rPh sb="16" eb="18">
      <t>ソウトウ</t>
    </rPh>
    <phoneticPr fontId="20"/>
  </si>
  <si>
    <t>高性能グラスウール断熱材 32K相当</t>
    <rPh sb="0" eb="3">
      <t>コウセイノウ</t>
    </rPh>
    <rPh sb="9" eb="12">
      <t>ダンネツザイ</t>
    </rPh>
    <rPh sb="16" eb="18">
      <t>ソウトウ</t>
    </rPh>
    <phoneticPr fontId="20"/>
  </si>
  <si>
    <t>高性能グラスウール断熱材 40K相当</t>
    <rPh sb="0" eb="3">
      <t>コウセイノウ</t>
    </rPh>
    <rPh sb="9" eb="12">
      <t>ダンネツザイ</t>
    </rPh>
    <rPh sb="16" eb="18">
      <t>ソウトウ</t>
    </rPh>
    <phoneticPr fontId="20"/>
  </si>
  <si>
    <t>高性能グラスウール断熱材 48K相当</t>
    <rPh sb="0" eb="3">
      <t>コウセイノウ</t>
    </rPh>
    <rPh sb="9" eb="12">
      <t>ダンネツザイ</t>
    </rPh>
    <rPh sb="16" eb="18">
      <t>ソウトウ</t>
    </rPh>
    <phoneticPr fontId="20"/>
  </si>
  <si>
    <t>吹込み用グラスウール（13K相当・18K相当）</t>
    <rPh sb="0" eb="2">
      <t>フキコ</t>
    </rPh>
    <rPh sb="3" eb="4">
      <t>ヨウ</t>
    </rPh>
    <rPh sb="14" eb="16">
      <t>ソウトウ</t>
    </rPh>
    <rPh sb="20" eb="22">
      <t>ソウトウ</t>
    </rPh>
    <phoneticPr fontId="20"/>
  </si>
  <si>
    <t>吹込み用グラスウール（30K相当・35K相当）</t>
    <rPh sb="0" eb="2">
      <t>フキコ</t>
    </rPh>
    <rPh sb="3" eb="4">
      <t>ヨウ</t>
    </rPh>
    <rPh sb="14" eb="16">
      <t>ソウトウ</t>
    </rPh>
    <rPh sb="20" eb="22">
      <t>ソウトウ</t>
    </rPh>
    <phoneticPr fontId="20"/>
  </si>
  <si>
    <t>ロックウール
断熱材</t>
    <rPh sb="7" eb="10">
      <t>ダンネツザイ</t>
    </rPh>
    <phoneticPr fontId="2"/>
  </si>
  <si>
    <t>吹付けロックウール</t>
    <rPh sb="0" eb="2">
      <t>フキツ</t>
    </rPh>
    <phoneticPr fontId="20"/>
  </si>
  <si>
    <t>ロックウール断熱材（マット・フェルト）</t>
    <rPh sb="6" eb="9">
      <t>ダンネツザイ</t>
    </rPh>
    <phoneticPr fontId="20"/>
  </si>
  <si>
    <t>ロックウール断熱材（ボード）</t>
    <rPh sb="6" eb="9">
      <t>ダンネツザイ</t>
    </rPh>
    <phoneticPr fontId="20"/>
  </si>
  <si>
    <t>吹込み用ロックウール 25K相当</t>
    <rPh sb="0" eb="2">
      <t>フキコ</t>
    </rPh>
    <rPh sb="3" eb="4">
      <t>ヨウ</t>
    </rPh>
    <rPh sb="14" eb="16">
      <t>ソウトウ</t>
    </rPh>
    <phoneticPr fontId="20"/>
  </si>
  <si>
    <t>吹込み用ロックウール 65K相当</t>
    <rPh sb="0" eb="2">
      <t>フキコ</t>
    </rPh>
    <rPh sb="3" eb="4">
      <t>ヨウ</t>
    </rPh>
    <rPh sb="14" eb="16">
      <t>ソウトウ</t>
    </rPh>
    <phoneticPr fontId="20"/>
  </si>
  <si>
    <t>セルローズファイバー</t>
    <phoneticPr fontId="2"/>
  </si>
  <si>
    <t>吹込用セルローズファイバー 25K・45K・55K</t>
    <rPh sb="0" eb="2">
      <t>フキコ</t>
    </rPh>
    <rPh sb="2" eb="3">
      <t>ヨウ</t>
    </rPh>
    <phoneticPr fontId="20"/>
  </si>
  <si>
    <t>ポリスチレンフォーム
断熱材</t>
    <rPh sb="11" eb="14">
      <t>ダンネツザイ</t>
    </rPh>
    <phoneticPr fontId="2"/>
  </si>
  <si>
    <t>押出法ポリスチレンフォーム保温板 1種</t>
    <rPh sb="0" eb="1">
      <t>オ</t>
    </rPh>
    <rPh sb="1" eb="2">
      <t>ダ</t>
    </rPh>
    <rPh sb="2" eb="3">
      <t>ホウ</t>
    </rPh>
    <rPh sb="13" eb="15">
      <t>ホオン</t>
    </rPh>
    <rPh sb="15" eb="16">
      <t>バン</t>
    </rPh>
    <rPh sb="18" eb="19">
      <t>シュ</t>
    </rPh>
    <phoneticPr fontId="20"/>
  </si>
  <si>
    <t>押出法ポリスチレンフォーム保温板 2種</t>
    <rPh sb="0" eb="1">
      <t>オ</t>
    </rPh>
    <rPh sb="1" eb="2">
      <t>ダ</t>
    </rPh>
    <rPh sb="2" eb="3">
      <t>ホウ</t>
    </rPh>
    <rPh sb="13" eb="15">
      <t>ホオン</t>
    </rPh>
    <rPh sb="15" eb="16">
      <t>バン</t>
    </rPh>
    <rPh sb="18" eb="19">
      <t>シュ</t>
    </rPh>
    <phoneticPr fontId="20"/>
  </si>
  <si>
    <t>押出法ポリスチレンフォーム保温板 3種</t>
    <rPh sb="0" eb="1">
      <t>オ</t>
    </rPh>
    <rPh sb="1" eb="2">
      <t>ダ</t>
    </rPh>
    <rPh sb="2" eb="3">
      <t>ホウ</t>
    </rPh>
    <rPh sb="13" eb="15">
      <t>ホオン</t>
    </rPh>
    <rPh sb="15" eb="16">
      <t>バン</t>
    </rPh>
    <rPh sb="18" eb="19">
      <t>シュ</t>
    </rPh>
    <phoneticPr fontId="20"/>
  </si>
  <si>
    <t>A種ポリエチレンフォーム保温板 1種2号</t>
    <rPh sb="1" eb="2">
      <t>シュ</t>
    </rPh>
    <rPh sb="12" eb="14">
      <t>ホオン</t>
    </rPh>
    <rPh sb="14" eb="15">
      <t>バン</t>
    </rPh>
    <rPh sb="17" eb="18">
      <t>シュ</t>
    </rPh>
    <rPh sb="19" eb="20">
      <t>ゴウ</t>
    </rPh>
    <phoneticPr fontId="20"/>
  </si>
  <si>
    <t>A種ポリエチレンフォーム保温板 2種</t>
    <rPh sb="1" eb="2">
      <t>シュ</t>
    </rPh>
    <rPh sb="12" eb="14">
      <t>ホオン</t>
    </rPh>
    <rPh sb="14" eb="15">
      <t>バン</t>
    </rPh>
    <rPh sb="17" eb="18">
      <t>シュ</t>
    </rPh>
    <phoneticPr fontId="20"/>
  </si>
  <si>
    <t>ビーズ法ポリスチレンフォーム保温板 特号</t>
    <rPh sb="3" eb="4">
      <t>ホウ</t>
    </rPh>
    <rPh sb="14" eb="16">
      <t>ホオン</t>
    </rPh>
    <rPh sb="16" eb="17">
      <t>バン</t>
    </rPh>
    <rPh sb="18" eb="19">
      <t>トク</t>
    </rPh>
    <rPh sb="19" eb="20">
      <t>ゴウ</t>
    </rPh>
    <phoneticPr fontId="20"/>
  </si>
  <si>
    <t>ビーズ法ポリスチレンフォーム保温板 1号</t>
    <rPh sb="3" eb="4">
      <t>ホウ</t>
    </rPh>
    <rPh sb="14" eb="16">
      <t>ホオン</t>
    </rPh>
    <rPh sb="16" eb="17">
      <t>バン</t>
    </rPh>
    <rPh sb="19" eb="20">
      <t>ゴウ</t>
    </rPh>
    <phoneticPr fontId="20"/>
  </si>
  <si>
    <t>ビーズ法ポリスチレンフォーム保温板 2号</t>
    <rPh sb="3" eb="4">
      <t>ホウ</t>
    </rPh>
    <rPh sb="19" eb="20">
      <t>ゴウ</t>
    </rPh>
    <phoneticPr fontId="20"/>
  </si>
  <si>
    <t>ビーズ法ポリスチレンフォーム保温板 3号</t>
    <rPh sb="3" eb="4">
      <t>ホウ</t>
    </rPh>
    <rPh sb="19" eb="20">
      <t>ゴウ</t>
    </rPh>
    <phoneticPr fontId="20"/>
  </si>
  <si>
    <t>ビーズ法ポリスチレンフォーム保温板 4号</t>
    <rPh sb="3" eb="4">
      <t>ホウ</t>
    </rPh>
    <rPh sb="14" eb="16">
      <t>ホオン</t>
    </rPh>
    <rPh sb="16" eb="17">
      <t>バン</t>
    </rPh>
    <rPh sb="19" eb="20">
      <t>ゴウ</t>
    </rPh>
    <phoneticPr fontId="20"/>
  </si>
  <si>
    <t>硬質ウレタンフォーム保温板 2種1号</t>
    <rPh sb="0" eb="2">
      <t>コウシツ</t>
    </rPh>
    <rPh sb="10" eb="12">
      <t>ホオン</t>
    </rPh>
    <rPh sb="12" eb="13">
      <t>バン</t>
    </rPh>
    <rPh sb="15" eb="16">
      <t>シュ</t>
    </rPh>
    <rPh sb="17" eb="18">
      <t>ゴウ</t>
    </rPh>
    <phoneticPr fontId="20"/>
  </si>
  <si>
    <t>硬質ウレタンフォーム保温板 2種2号</t>
    <rPh sb="0" eb="2">
      <t>コウシツ</t>
    </rPh>
    <rPh sb="10" eb="12">
      <t>ホオン</t>
    </rPh>
    <rPh sb="12" eb="13">
      <t>バン</t>
    </rPh>
    <rPh sb="15" eb="16">
      <t>シュ</t>
    </rPh>
    <rPh sb="17" eb="18">
      <t>ゴウ</t>
    </rPh>
    <phoneticPr fontId="20"/>
  </si>
  <si>
    <t>吹付け硬質ウレタンフォーム A種1</t>
    <rPh sb="0" eb="1">
      <t>フ</t>
    </rPh>
    <rPh sb="1" eb="2">
      <t>ツ</t>
    </rPh>
    <rPh sb="3" eb="5">
      <t>コウシツ</t>
    </rPh>
    <rPh sb="15" eb="16">
      <t>シュ</t>
    </rPh>
    <phoneticPr fontId="20"/>
  </si>
  <si>
    <t>吹付け硬質ウレタンフォーム A種3</t>
    <rPh sb="0" eb="1">
      <t>フ</t>
    </rPh>
    <rPh sb="1" eb="2">
      <t>ツ</t>
    </rPh>
    <rPh sb="3" eb="5">
      <t>コウシツ</t>
    </rPh>
    <rPh sb="15" eb="16">
      <t>シュ</t>
    </rPh>
    <phoneticPr fontId="20"/>
  </si>
  <si>
    <t>A種フェノールフォーム保温板1種1号</t>
    <rPh sb="1" eb="2">
      <t>シュ</t>
    </rPh>
    <rPh sb="11" eb="13">
      <t>ホオン</t>
    </rPh>
    <rPh sb="13" eb="14">
      <t>バン</t>
    </rPh>
    <rPh sb="15" eb="16">
      <t>シュ</t>
    </rPh>
    <rPh sb="17" eb="18">
      <t>ゴウ</t>
    </rPh>
    <phoneticPr fontId="20"/>
  </si>
  <si>
    <t>A種フェノールフォーム保温板1種2号</t>
    <rPh sb="1" eb="2">
      <t>シュ</t>
    </rPh>
    <rPh sb="11" eb="13">
      <t>ホオン</t>
    </rPh>
    <rPh sb="13" eb="14">
      <t>バン</t>
    </rPh>
    <rPh sb="15" eb="16">
      <t>シュ</t>
    </rPh>
    <rPh sb="17" eb="18">
      <t>ゴウ</t>
    </rPh>
    <phoneticPr fontId="20"/>
  </si>
  <si>
    <t>中空層</t>
    <rPh sb="0" eb="2">
      <t>チュウクウ</t>
    </rPh>
    <rPh sb="2" eb="3">
      <t>ソウ</t>
    </rPh>
    <phoneticPr fontId="2"/>
  </si>
  <si>
    <t>材料名称</t>
    <rPh sb="0" eb="2">
      <t>ザイリョウ</t>
    </rPh>
    <rPh sb="2" eb="4">
      <t>メイショウ</t>
    </rPh>
    <phoneticPr fontId="20"/>
  </si>
  <si>
    <t>アルミニウム</t>
    <phoneticPr fontId="20"/>
  </si>
  <si>
    <r>
      <t>密閉中空層（熱抵抗m</t>
    </r>
    <r>
      <rPr>
        <vertAlign val="superscript"/>
        <sz val="9"/>
        <rFont val="HGPｺﾞｼｯｸM"/>
        <family val="3"/>
        <charset val="128"/>
      </rPr>
      <t>2</t>
    </r>
    <r>
      <rPr>
        <sz val="9"/>
        <rFont val="HGPｺﾞｼｯｸM"/>
        <family val="3"/>
        <charset val="128"/>
      </rPr>
      <t>K/W）</t>
    </r>
    <rPh sb="0" eb="2">
      <t>ミッペイ</t>
    </rPh>
    <rPh sb="2" eb="4">
      <t>チュウクウ</t>
    </rPh>
    <rPh sb="4" eb="5">
      <t>ソウ</t>
    </rPh>
    <rPh sb="6" eb="7">
      <t>ネツ</t>
    </rPh>
    <rPh sb="7" eb="9">
      <t>テイコウ</t>
    </rPh>
    <phoneticPr fontId="20"/>
  </si>
  <si>
    <r>
      <t>非密閉中空層（熱抵抗m</t>
    </r>
    <r>
      <rPr>
        <vertAlign val="superscript"/>
        <sz val="9"/>
        <rFont val="HGPｺﾞｼｯｸM"/>
        <family val="3"/>
        <charset val="128"/>
      </rPr>
      <t>2</t>
    </r>
    <r>
      <rPr>
        <sz val="9"/>
        <rFont val="HGPｺﾞｼｯｸM"/>
        <family val="3"/>
        <charset val="128"/>
      </rPr>
      <t>K/W）</t>
    </r>
    <rPh sb="0" eb="1">
      <t>ヒ</t>
    </rPh>
    <rPh sb="1" eb="3">
      <t>ミッペイ</t>
    </rPh>
    <rPh sb="3" eb="5">
      <t>チュウクウ</t>
    </rPh>
    <rPh sb="5" eb="6">
      <t>ソウ</t>
    </rPh>
    <rPh sb="7" eb="8">
      <t>ネツ</t>
    </rPh>
    <rPh sb="8" eb="10">
      <t>テイコウ</t>
    </rPh>
    <phoneticPr fontId="20"/>
  </si>
  <si>
    <t>フェノールフォーム</t>
    <phoneticPr fontId="2"/>
  </si>
  <si>
    <t>ウレタン
フォーム
断熱材</t>
    <rPh sb="10" eb="13">
      <t>ダンネツザイ</t>
    </rPh>
    <phoneticPr fontId="2"/>
  </si>
  <si>
    <t>◆表面熱伝達抵抗</t>
    <rPh sb="1" eb="3">
      <t>ヒョウメン</t>
    </rPh>
    <rPh sb="3" eb="6">
      <t>ネツデンタツ</t>
    </rPh>
    <rPh sb="6" eb="8">
      <t>テイコウ</t>
    </rPh>
    <phoneticPr fontId="2"/>
  </si>
  <si>
    <t>部位</t>
    <rPh sb="0" eb="2">
      <t>ブイ</t>
    </rPh>
    <phoneticPr fontId="2"/>
  </si>
  <si>
    <t>屋根</t>
    <rPh sb="0" eb="2">
      <t>ヤネ</t>
    </rPh>
    <phoneticPr fontId="2"/>
  </si>
  <si>
    <t>天井</t>
    <rPh sb="0" eb="2">
      <t>テンジョウ</t>
    </rPh>
    <phoneticPr fontId="2"/>
  </si>
  <si>
    <t>外壁</t>
    <rPh sb="0" eb="2">
      <t>ガイヘキ</t>
    </rPh>
    <phoneticPr fontId="2"/>
  </si>
  <si>
    <t>床</t>
    <rPh sb="0" eb="1">
      <t>ユカ</t>
    </rPh>
    <phoneticPr fontId="2"/>
  </si>
  <si>
    <t>室内側</t>
    <rPh sb="0" eb="2">
      <t>シツナイ</t>
    </rPh>
    <rPh sb="2" eb="3">
      <t>ガワ</t>
    </rPh>
    <phoneticPr fontId="2"/>
  </si>
  <si>
    <t>外気側</t>
    <rPh sb="0" eb="2">
      <t>ガイキ</t>
    </rPh>
    <rPh sb="2" eb="3">
      <t>ガワ</t>
    </rPh>
    <phoneticPr fontId="2"/>
  </si>
  <si>
    <t>外気の場合</t>
    <rPh sb="0" eb="2">
      <t>ガイキ</t>
    </rPh>
    <rPh sb="3" eb="5">
      <t>バアイ</t>
    </rPh>
    <phoneticPr fontId="2"/>
  </si>
  <si>
    <t>外気以外の場合</t>
    <rPh sb="0" eb="2">
      <t>ガイキ</t>
    </rPh>
    <rPh sb="2" eb="4">
      <t>イガイ</t>
    </rPh>
    <rPh sb="5" eb="7">
      <t>バアイ</t>
    </rPh>
    <phoneticPr fontId="2"/>
  </si>
  <si>
    <t>（通気層）</t>
    <rPh sb="1" eb="3">
      <t>ツウキ</t>
    </rPh>
    <rPh sb="3" eb="4">
      <t>ソウ</t>
    </rPh>
    <phoneticPr fontId="2"/>
  </si>
  <si>
    <t>（床裏）</t>
    <rPh sb="1" eb="2">
      <t>ユカ</t>
    </rPh>
    <rPh sb="2" eb="3">
      <t>ウラ</t>
    </rPh>
    <phoneticPr fontId="2"/>
  </si>
  <si>
    <t>（小屋裏）</t>
    <rPh sb="1" eb="3">
      <t>コヤ</t>
    </rPh>
    <rPh sb="3" eb="4">
      <t>ウラ</t>
    </rPh>
    <phoneticPr fontId="2"/>
  </si>
  <si>
    <t xml:space="preserve">-  </t>
    <phoneticPr fontId="2"/>
  </si>
  <si>
    <t>◆熱伝導率</t>
    <rPh sb="1" eb="2">
      <t>ネツ</t>
    </rPh>
    <rPh sb="2" eb="5">
      <t>デンドウリツ</t>
    </rPh>
    <phoneticPr fontId="2"/>
  </si>
  <si>
    <t>「視点1-1（U値）」には、今回想定する建物でq値等の計算に実際に用いられる仕様のみ記載して下さい（計算に用いない仕様は記載しないで下さい）</t>
    <phoneticPr fontId="2"/>
  </si>
  <si>
    <t>※A2は1階床と土間面積（2.48）の和としています</t>
    <rPh sb="5" eb="6">
      <t>カイ</t>
    </rPh>
    <rPh sb="6" eb="7">
      <t>ユカ</t>
    </rPh>
    <rPh sb="8" eb="10">
      <t>ドマ</t>
    </rPh>
    <rPh sb="10" eb="12">
      <t>メンセキ</t>
    </rPh>
    <rPh sb="19" eb="20">
      <t>ワ</t>
    </rPh>
    <phoneticPr fontId="2"/>
  </si>
  <si>
    <t>※A3は土間面積（67.90）としています</t>
    <rPh sb="4" eb="6">
      <t>ドマ</t>
    </rPh>
    <rPh sb="6" eb="8">
      <t>メンセキ</t>
    </rPh>
    <phoneticPr fontId="2"/>
  </si>
  <si>
    <r>
      <t>q, m</t>
    </r>
    <r>
      <rPr>
        <b/>
        <vertAlign val="subscript"/>
        <sz val="10"/>
        <color theme="1"/>
        <rFont val="HGPｺﾞｼｯｸM"/>
        <family val="3"/>
        <charset val="128"/>
      </rPr>
      <t>C</t>
    </r>
    <r>
      <rPr>
        <b/>
        <sz val="10"/>
        <color theme="1"/>
        <rFont val="HGPｺﾞｼｯｸM"/>
        <family val="3"/>
        <charset val="128"/>
      </rPr>
      <t>, m</t>
    </r>
    <r>
      <rPr>
        <b/>
        <vertAlign val="subscript"/>
        <sz val="10"/>
        <color theme="1"/>
        <rFont val="HGPｺﾞｼｯｸM"/>
        <family val="3"/>
        <charset val="128"/>
      </rPr>
      <t>H</t>
    </r>
    <r>
      <rPr>
        <b/>
        <sz val="10"/>
        <color theme="1"/>
        <rFont val="HGPｺﾞｼｯｸM"/>
        <family val="3"/>
        <charset val="128"/>
      </rPr>
      <t>の数値を判定プログラムに入力し、一次エネルギーを算出して下さい</t>
    </r>
    <rPh sb="10" eb="12">
      <t>スウチ</t>
    </rPh>
    <rPh sb="13" eb="15">
      <t>ハンテイ</t>
    </rPh>
    <rPh sb="21" eb="23">
      <t>ニュウリョク</t>
    </rPh>
    <rPh sb="25" eb="27">
      <t>イチジ</t>
    </rPh>
    <rPh sb="33" eb="35">
      <t>サンシュツ</t>
    </rPh>
    <rPh sb="37" eb="38">
      <t>クダ</t>
    </rPh>
    <phoneticPr fontId="2"/>
  </si>
  <si>
    <t>数値・動作の不具合等が発生した場合は、お手数ですが事務局までお知らせ下さい（info@house-of-the-year.com）。</t>
    <rPh sb="0" eb="2">
      <t>スウチ</t>
    </rPh>
    <rPh sb="3" eb="5">
      <t>ドウサ</t>
    </rPh>
    <rPh sb="6" eb="9">
      <t>フグアイ</t>
    </rPh>
    <rPh sb="9" eb="10">
      <t>トウ</t>
    </rPh>
    <rPh sb="11" eb="13">
      <t>ハッセイ</t>
    </rPh>
    <rPh sb="15" eb="17">
      <t>バアイ</t>
    </rPh>
    <rPh sb="20" eb="22">
      <t>テスウ</t>
    </rPh>
    <rPh sb="25" eb="28">
      <t>ジムキョク</t>
    </rPh>
    <rPh sb="31" eb="32">
      <t>シ</t>
    </rPh>
    <rPh sb="34" eb="35">
      <t>クダ</t>
    </rPh>
    <phoneticPr fontId="2"/>
  </si>
  <si>
    <t>各シート、原則として水色（このセルの色）のセルが記入欄となっています。その他の色のセルは、数式等が入力されている場合がありますので、編集する際は十分ご注意下さい。</t>
    <rPh sb="0" eb="1">
      <t>カク</t>
    </rPh>
    <rPh sb="5" eb="7">
      <t>ゲンソク</t>
    </rPh>
    <rPh sb="10" eb="12">
      <t>ミズイロ</t>
    </rPh>
    <rPh sb="18" eb="19">
      <t>イロ</t>
    </rPh>
    <rPh sb="24" eb="26">
      <t>キニュウ</t>
    </rPh>
    <rPh sb="26" eb="27">
      <t>ラン</t>
    </rPh>
    <rPh sb="37" eb="38">
      <t>タ</t>
    </rPh>
    <rPh sb="39" eb="40">
      <t>イロ</t>
    </rPh>
    <rPh sb="45" eb="47">
      <t>スウシキ</t>
    </rPh>
    <rPh sb="47" eb="48">
      <t>トウ</t>
    </rPh>
    <rPh sb="49" eb="51">
      <t>ニュウリョク</t>
    </rPh>
    <rPh sb="56" eb="58">
      <t>バアイ</t>
    </rPh>
    <rPh sb="66" eb="68">
      <t>ヘンシュウ</t>
    </rPh>
    <rPh sb="70" eb="71">
      <t>サイ</t>
    </rPh>
    <rPh sb="72" eb="74">
      <t>ジュウブン</t>
    </rPh>
    <rPh sb="75" eb="77">
      <t>チュウイ</t>
    </rPh>
    <rPh sb="77" eb="78">
      <t>クダ</t>
    </rPh>
    <phoneticPr fontId="2"/>
  </si>
  <si>
    <t>必要に応じて、行の挿入などで書式を改変してもかまいません。また、応募各社で別途U値・q値等の計算ツールを利用している場合は、その出力を添付する形でもかまいません。その場合は以下の点にご注意下さい。
・q値等を計算するための各部位の面積は、「視点1-1（q値等）」の値に従って下さい（実物件の面積で計算したものは使用できません）
・「視点1-1（U値）」「視点1-1（q値等）」シートに記載されている項目が網羅された書式として下さい（計算途中過程が不明の書式は使用できません）
・「視点1-1（U値）」に相当する書式には、今回想定する建物でq値等の計算に実際に用いられる仕様のみ記載して下さい（計算に用いない仕様は記載しないで下さい）</t>
    <rPh sb="0" eb="2">
      <t>ヒツヨウ</t>
    </rPh>
    <rPh sb="3" eb="4">
      <t>オウ</t>
    </rPh>
    <rPh sb="7" eb="8">
      <t>ギョウ</t>
    </rPh>
    <rPh sb="9" eb="11">
      <t>ソウニュウ</t>
    </rPh>
    <rPh sb="14" eb="16">
      <t>ショシキ</t>
    </rPh>
    <rPh sb="17" eb="19">
      <t>カイヘン</t>
    </rPh>
    <rPh sb="32" eb="34">
      <t>オウボ</t>
    </rPh>
    <rPh sb="34" eb="36">
      <t>カクシャ</t>
    </rPh>
    <rPh sb="37" eb="39">
      <t>ベット</t>
    </rPh>
    <rPh sb="40" eb="41">
      <t>チ</t>
    </rPh>
    <rPh sb="43" eb="44">
      <t>チ</t>
    </rPh>
    <rPh sb="44" eb="45">
      <t>トウ</t>
    </rPh>
    <rPh sb="46" eb="48">
      <t>ケイサン</t>
    </rPh>
    <rPh sb="52" eb="54">
      <t>リヨウ</t>
    </rPh>
    <rPh sb="58" eb="60">
      <t>バアイ</t>
    </rPh>
    <rPh sb="64" eb="66">
      <t>シュツリョク</t>
    </rPh>
    <rPh sb="67" eb="69">
      <t>テンプ</t>
    </rPh>
    <rPh sb="71" eb="72">
      <t>カタチ</t>
    </rPh>
    <rPh sb="83" eb="85">
      <t>バアイ</t>
    </rPh>
    <rPh sb="86" eb="88">
      <t>イカ</t>
    </rPh>
    <rPh sb="89" eb="90">
      <t>テン</t>
    </rPh>
    <rPh sb="92" eb="94">
      <t>チュウイ</t>
    </rPh>
    <rPh sb="94" eb="95">
      <t>クダ</t>
    </rPh>
    <rPh sb="101" eb="102">
      <t>チ</t>
    </rPh>
    <rPh sb="102" eb="103">
      <t>トウ</t>
    </rPh>
    <rPh sb="104" eb="106">
      <t>ケイサン</t>
    </rPh>
    <rPh sb="111" eb="114">
      <t>カクブイ</t>
    </rPh>
    <rPh sb="115" eb="117">
      <t>メンセキ</t>
    </rPh>
    <rPh sb="132" eb="133">
      <t>アタイ</t>
    </rPh>
    <rPh sb="134" eb="135">
      <t>シタガ</t>
    </rPh>
    <rPh sb="137" eb="138">
      <t>クダ</t>
    </rPh>
    <rPh sb="141" eb="142">
      <t>ジツ</t>
    </rPh>
    <rPh sb="142" eb="144">
      <t>ブッケン</t>
    </rPh>
    <rPh sb="145" eb="147">
      <t>メンセキ</t>
    </rPh>
    <rPh sb="148" eb="150">
      <t>ケイサン</t>
    </rPh>
    <rPh sb="155" eb="157">
      <t>シヨウ</t>
    </rPh>
    <rPh sb="166" eb="168">
      <t>シテン</t>
    </rPh>
    <rPh sb="173" eb="174">
      <t>チ</t>
    </rPh>
    <rPh sb="177" eb="179">
      <t>シテン</t>
    </rPh>
    <rPh sb="184" eb="185">
      <t>チ</t>
    </rPh>
    <rPh sb="185" eb="186">
      <t>トウ</t>
    </rPh>
    <rPh sb="192" eb="194">
      <t>キサイ</t>
    </rPh>
    <rPh sb="199" eb="201">
      <t>コウモク</t>
    </rPh>
    <rPh sb="202" eb="204">
      <t>モウラ</t>
    </rPh>
    <rPh sb="207" eb="209">
      <t>ショシキ</t>
    </rPh>
    <rPh sb="212" eb="213">
      <t>クダ</t>
    </rPh>
    <rPh sb="216" eb="218">
      <t>ケイサン</t>
    </rPh>
    <rPh sb="218" eb="220">
      <t>トチュウ</t>
    </rPh>
    <rPh sb="220" eb="222">
      <t>カテイ</t>
    </rPh>
    <rPh sb="223" eb="225">
      <t>フメイ</t>
    </rPh>
    <rPh sb="226" eb="228">
      <t>ショシキ</t>
    </rPh>
    <rPh sb="229" eb="231">
      <t>シヨウ</t>
    </rPh>
    <rPh sb="240" eb="242">
      <t>シテン</t>
    </rPh>
    <rPh sb="247" eb="248">
      <t>チ</t>
    </rPh>
    <rPh sb="251" eb="253">
      <t>ソウトウ</t>
    </rPh>
    <rPh sb="255" eb="257">
      <t>ショシキ</t>
    </rPh>
    <rPh sb="260" eb="262">
      <t>コンカイ</t>
    </rPh>
    <rPh sb="262" eb="264">
      <t>ソウテイ</t>
    </rPh>
    <rPh sb="266" eb="268">
      <t>タテモノ</t>
    </rPh>
    <rPh sb="270" eb="271">
      <t>チ</t>
    </rPh>
    <rPh sb="271" eb="272">
      <t>トウ</t>
    </rPh>
    <rPh sb="273" eb="275">
      <t>ケイサン</t>
    </rPh>
    <rPh sb="276" eb="278">
      <t>ジッサイ</t>
    </rPh>
    <rPh sb="284" eb="286">
      <t>シヨウ</t>
    </rPh>
    <rPh sb="288" eb="290">
      <t>キサイ</t>
    </rPh>
    <rPh sb="292" eb="293">
      <t>クダ</t>
    </rPh>
    <rPh sb="296" eb="298">
      <t>ケイサン</t>
    </rPh>
    <rPh sb="299" eb="300">
      <t>モチ</t>
    </rPh>
    <rPh sb="303" eb="305">
      <t>シヨウ</t>
    </rPh>
    <rPh sb="306" eb="308">
      <t>キサイ</t>
    </rPh>
    <rPh sb="312" eb="313">
      <t>クダ</t>
    </rPh>
    <phoneticPr fontId="2"/>
  </si>
  <si>
    <t>別途、「住宅・住戸の省エネルギー性能の判定プログラム」（http://house.app.lowenergy.jp/）に必要事項を入力・計算し、結果をPDF出力したものを添付して下さい。応募件数1件につき1部必要です。</t>
    <rPh sb="0" eb="2">
      <t>ベット</t>
    </rPh>
    <rPh sb="4" eb="6">
      <t>ジュウタク</t>
    </rPh>
    <rPh sb="7" eb="8">
      <t>ジュウ</t>
    </rPh>
    <rPh sb="8" eb="9">
      <t>コ</t>
    </rPh>
    <rPh sb="10" eb="11">
      <t>ショウ</t>
    </rPh>
    <rPh sb="16" eb="18">
      <t>セイノウ</t>
    </rPh>
    <rPh sb="19" eb="21">
      <t>ハンテイ</t>
    </rPh>
    <rPh sb="60" eb="62">
      <t>ヒツヨウ</t>
    </rPh>
    <rPh sb="62" eb="64">
      <t>ジコウ</t>
    </rPh>
    <rPh sb="65" eb="67">
      <t>ニュウリョク</t>
    </rPh>
    <rPh sb="68" eb="70">
      <t>ケイサン</t>
    </rPh>
    <rPh sb="93" eb="95">
      <t>オウボ</t>
    </rPh>
    <rPh sb="95" eb="97">
      <t>ケンスウ</t>
    </rPh>
    <rPh sb="98" eb="99">
      <t>ケン</t>
    </rPh>
    <rPh sb="103" eb="104">
      <t>ブ</t>
    </rPh>
    <rPh sb="104" eb="106">
      <t>ヒツヨウ</t>
    </rPh>
    <phoneticPr fontId="2"/>
  </si>
  <si>
    <t>「視点1-2（設備）」シートに、判定プログラムの補足情報として、入力に際して選定した「標準的な設備」の性能などを記入して下さい。機器の種別や性能値等について、判定プログラムで入力した内容との齟齬が生じないようにご注意下さい。</t>
    <rPh sb="1" eb="3">
      <t>シテン</t>
    </rPh>
    <rPh sb="7" eb="9">
      <t>セツビ</t>
    </rPh>
    <rPh sb="16" eb="18">
      <t>ハンテイ</t>
    </rPh>
    <rPh sb="24" eb="26">
      <t>ホソク</t>
    </rPh>
    <rPh sb="26" eb="28">
      <t>ジョウホウ</t>
    </rPh>
    <rPh sb="32" eb="34">
      <t>ニュウリョク</t>
    </rPh>
    <rPh sb="35" eb="36">
      <t>サイ</t>
    </rPh>
    <rPh sb="38" eb="40">
      <t>センテイ</t>
    </rPh>
    <rPh sb="43" eb="46">
      <t>ヒョウジュンテキ</t>
    </rPh>
    <rPh sb="47" eb="49">
      <t>セツビ</t>
    </rPh>
    <rPh sb="51" eb="53">
      <t>セイノウ</t>
    </rPh>
    <rPh sb="56" eb="58">
      <t>キニュウ</t>
    </rPh>
    <rPh sb="60" eb="61">
      <t>クダ</t>
    </rPh>
    <rPh sb="108" eb="109">
      <t>クダ</t>
    </rPh>
    <phoneticPr fontId="2"/>
  </si>
  <si>
    <t>なお、判定プログラムの計算は、実際の建物でなく仮想の建物（省エネルギー基準の標準モデル。q値等を算出したモデルと同じ建物です）を想定して行います。そのため、判定プログラムの入力欄のうち以下の条件については固定条件としますのでご注意下さい。</t>
    <rPh sb="3" eb="5">
      <t>ハンテイ</t>
    </rPh>
    <rPh sb="11" eb="13">
      <t>ケイサン</t>
    </rPh>
    <rPh sb="15" eb="17">
      <t>ジッサイ</t>
    </rPh>
    <rPh sb="18" eb="20">
      <t>タテモノ</t>
    </rPh>
    <rPh sb="23" eb="25">
      <t>カソウ</t>
    </rPh>
    <rPh sb="26" eb="28">
      <t>タテモノ</t>
    </rPh>
    <rPh sb="29" eb="30">
      <t>ショウ</t>
    </rPh>
    <rPh sb="35" eb="37">
      <t>キジュン</t>
    </rPh>
    <rPh sb="38" eb="40">
      <t>ヒョウジュン</t>
    </rPh>
    <rPh sb="45" eb="46">
      <t>チ</t>
    </rPh>
    <rPh sb="46" eb="47">
      <t>トウ</t>
    </rPh>
    <rPh sb="48" eb="50">
      <t>サンシュツ</t>
    </rPh>
    <rPh sb="56" eb="57">
      <t>オナ</t>
    </rPh>
    <rPh sb="58" eb="60">
      <t>タテモノ</t>
    </rPh>
    <rPh sb="64" eb="66">
      <t>ソウテイ</t>
    </rPh>
    <rPh sb="68" eb="69">
      <t>オコナ</t>
    </rPh>
    <rPh sb="78" eb="80">
      <t>ハンテイ</t>
    </rPh>
    <rPh sb="86" eb="88">
      <t>ニュウリョク</t>
    </rPh>
    <rPh sb="88" eb="89">
      <t>ラン</t>
    </rPh>
    <rPh sb="92" eb="94">
      <t>イカ</t>
    </rPh>
    <rPh sb="95" eb="97">
      <t>ジョウケン</t>
    </rPh>
    <rPh sb="102" eb="104">
      <t>コテイ</t>
    </rPh>
    <rPh sb="104" eb="106">
      <t>ジョウケン</t>
    </rPh>
    <rPh sb="113" eb="115">
      <t>チュウイ</t>
    </rPh>
    <rPh sb="115" eb="116">
      <t>クダ</t>
    </rPh>
    <phoneticPr fontId="2"/>
  </si>
  <si>
    <t>◆気密性の担保</t>
    <rPh sb="1" eb="4">
      <t>キミツセイ</t>
    </rPh>
    <rPh sb="5" eb="7">
      <t>タンポ</t>
    </rPh>
    <phoneticPr fontId="2"/>
  </si>
  <si>
    <t>本住宅シリーズにおいて気密測定を実施している場合、下欄に数値を記入して下さい。</t>
    <rPh sb="11" eb="13">
      <t>キミツ</t>
    </rPh>
    <rPh sb="13" eb="15">
      <t>ソクテイ</t>
    </rPh>
    <rPh sb="16" eb="18">
      <t>ジッシ</t>
    </rPh>
    <rPh sb="22" eb="24">
      <t>バアイ</t>
    </rPh>
    <rPh sb="25" eb="26">
      <t>シタ</t>
    </rPh>
    <rPh sb="26" eb="27">
      <t>ラン</t>
    </rPh>
    <rPh sb="28" eb="30">
      <t>スウチ</t>
    </rPh>
    <rPh sb="31" eb="33">
      <t>キニュウ</t>
    </rPh>
    <rPh sb="35" eb="36">
      <t>クダ</t>
    </rPh>
    <phoneticPr fontId="2"/>
  </si>
  <si>
    <t>販売戸数（H24～H26合計、見込み分は除く）</t>
    <rPh sb="0" eb="2">
      <t>ハンバイ</t>
    </rPh>
    <rPh sb="2" eb="4">
      <t>コスウ</t>
    </rPh>
    <rPh sb="12" eb="14">
      <t>ゴウケイ</t>
    </rPh>
    <rPh sb="15" eb="17">
      <t>ミコ</t>
    </rPh>
    <rPh sb="18" eb="19">
      <t>ブン</t>
    </rPh>
    <rPh sb="20" eb="21">
      <t>ノゾ</t>
    </rPh>
    <phoneticPr fontId="2"/>
  </si>
  <si>
    <t>そのうち、測定を実施した棟数</t>
    <rPh sb="5" eb="7">
      <t>ソクテイ</t>
    </rPh>
    <rPh sb="8" eb="10">
      <t>ジッシ</t>
    </rPh>
    <rPh sb="12" eb="13">
      <t>トウ</t>
    </rPh>
    <rPh sb="13" eb="14">
      <t>スウ</t>
    </rPh>
    <phoneticPr fontId="2"/>
  </si>
  <si>
    <t>◆性能表示・長期優良住宅制度等の利用</t>
    <rPh sb="1" eb="3">
      <t>セイノウ</t>
    </rPh>
    <rPh sb="3" eb="5">
      <t>ヒョウジ</t>
    </rPh>
    <rPh sb="6" eb="8">
      <t>チョウキ</t>
    </rPh>
    <rPh sb="8" eb="10">
      <t>ユウリョウ</t>
    </rPh>
    <rPh sb="10" eb="12">
      <t>ジュウタク</t>
    </rPh>
    <rPh sb="12" eb="15">
      <t>セイドトウ</t>
    </rPh>
    <rPh sb="16" eb="18">
      <t>リヨウ</t>
    </rPh>
    <phoneticPr fontId="2"/>
  </si>
  <si>
    <r>
      <t>相当隙間面積の平均値（概算）[cm</t>
    </r>
    <r>
      <rPr>
        <vertAlign val="superscript"/>
        <sz val="9"/>
        <color theme="1"/>
        <rFont val="HGPｺﾞｼｯｸM"/>
        <family val="3"/>
        <charset val="128"/>
      </rPr>
      <t>2</t>
    </r>
    <r>
      <rPr>
        <sz val="9"/>
        <color theme="1"/>
        <rFont val="HGPｺﾞｼｯｸM"/>
        <family val="3"/>
        <charset val="128"/>
      </rPr>
      <t>/m</t>
    </r>
    <r>
      <rPr>
        <vertAlign val="superscript"/>
        <sz val="9"/>
        <color theme="1"/>
        <rFont val="HGPｺﾞｼｯｸM"/>
        <family val="3"/>
        <charset val="128"/>
      </rPr>
      <t>2</t>
    </r>
    <r>
      <rPr>
        <sz val="9"/>
        <color theme="1"/>
        <rFont val="HGPｺﾞｼｯｸM"/>
        <family val="3"/>
        <charset val="128"/>
      </rPr>
      <t>]</t>
    </r>
    <rPh sb="0" eb="2">
      <t>ソウトウ</t>
    </rPh>
    <rPh sb="2" eb="4">
      <t>スキマ</t>
    </rPh>
    <rPh sb="4" eb="6">
      <t>メンセキ</t>
    </rPh>
    <rPh sb="7" eb="10">
      <t>ヘイキンチ</t>
    </rPh>
    <rPh sb="11" eb="13">
      <t>ガイサン</t>
    </rPh>
    <phoneticPr fontId="2"/>
  </si>
  <si>
    <t>　　性能表示（省エネルギー対策等級Ⅳ）取得件数</t>
    <rPh sb="2" eb="4">
      <t>セイノウ</t>
    </rPh>
    <rPh sb="4" eb="6">
      <t>ヒョウジ</t>
    </rPh>
    <rPh sb="7" eb="8">
      <t>ショウ</t>
    </rPh>
    <rPh sb="13" eb="15">
      <t>タイサク</t>
    </rPh>
    <rPh sb="15" eb="17">
      <t>トウキュウ</t>
    </rPh>
    <rPh sb="19" eb="21">
      <t>シュトク</t>
    </rPh>
    <rPh sb="21" eb="23">
      <t>ケンスウ</t>
    </rPh>
    <phoneticPr fontId="2"/>
  </si>
  <si>
    <t>　　長期優良住宅認定取得件数</t>
    <rPh sb="2" eb="4">
      <t>チョウキ</t>
    </rPh>
    <rPh sb="4" eb="6">
      <t>ユウリョウ</t>
    </rPh>
    <rPh sb="6" eb="8">
      <t>ジュウタク</t>
    </rPh>
    <rPh sb="8" eb="10">
      <t>ニンテイ</t>
    </rPh>
    <rPh sb="10" eb="12">
      <t>シュトク</t>
    </rPh>
    <rPh sb="12" eb="14">
      <t>ケンスウ</t>
    </rPh>
    <phoneticPr fontId="2"/>
  </si>
  <si>
    <t>　　低炭素住宅認定取得件数</t>
    <rPh sb="2" eb="5">
      <t>テイタンソ</t>
    </rPh>
    <rPh sb="5" eb="7">
      <t>ジュウタク</t>
    </rPh>
    <rPh sb="7" eb="9">
      <t>ニンテイ</t>
    </rPh>
    <rPh sb="9" eb="11">
      <t>シュトク</t>
    </rPh>
    <rPh sb="11" eb="13">
      <t>ケンスウ</t>
    </rPh>
    <phoneticPr fontId="2"/>
  </si>
  <si>
    <t>本住宅シリーズにおいて省エネルギー関連の認定等を取得している場合、下欄に数値を記入して下さい。</t>
    <rPh sb="11" eb="12">
      <t>ショウ</t>
    </rPh>
    <rPh sb="17" eb="19">
      <t>カンレン</t>
    </rPh>
    <rPh sb="20" eb="22">
      <t>ニンテイ</t>
    </rPh>
    <rPh sb="22" eb="23">
      <t>トウ</t>
    </rPh>
    <rPh sb="24" eb="26">
      <t>シュトク</t>
    </rPh>
    <rPh sb="30" eb="32">
      <t>バアイ</t>
    </rPh>
    <rPh sb="33" eb="34">
      <t>シタ</t>
    </rPh>
    <rPh sb="34" eb="35">
      <t>ラン</t>
    </rPh>
    <rPh sb="36" eb="38">
      <t>スウチ</t>
    </rPh>
    <rPh sb="39" eb="41">
      <t>キニュウ</t>
    </rPh>
    <rPh sb="43" eb="44">
      <t>クダ</t>
    </rPh>
    <phoneticPr fontId="2"/>
  </si>
  <si>
    <t>本住宅シリーズにおいて、視点1-1・視点1-2および視点2に記入した断熱仕様、設備機器、設計手法などが「標準的なもの」であることがパンフレット等に明記されている場合、当該部分の画像等をこのページに貼付して下さい。</t>
    <rPh sb="12" eb="14">
      <t>シテン</t>
    </rPh>
    <rPh sb="18" eb="20">
      <t>シテン</t>
    </rPh>
    <rPh sb="26" eb="28">
      <t>シテン</t>
    </rPh>
    <rPh sb="30" eb="32">
      <t>キニュウ</t>
    </rPh>
    <rPh sb="34" eb="36">
      <t>ダンネツ</t>
    </rPh>
    <rPh sb="36" eb="38">
      <t>シヨウ</t>
    </rPh>
    <rPh sb="39" eb="41">
      <t>セツビ</t>
    </rPh>
    <rPh sb="41" eb="43">
      <t>キキ</t>
    </rPh>
    <rPh sb="44" eb="46">
      <t>セッケイ</t>
    </rPh>
    <rPh sb="46" eb="48">
      <t>シュホウ</t>
    </rPh>
    <rPh sb="52" eb="55">
      <t>ヒョウジュンテキ</t>
    </rPh>
    <rPh sb="71" eb="72">
      <t>トウ</t>
    </rPh>
    <rPh sb="73" eb="75">
      <t>メイキ</t>
    </rPh>
    <rPh sb="80" eb="82">
      <t>バアイ</t>
    </rPh>
    <rPh sb="83" eb="85">
      <t>トウガイ</t>
    </rPh>
    <rPh sb="85" eb="87">
      <t>ブブン</t>
    </rPh>
    <rPh sb="88" eb="90">
      <t>ガゾウ</t>
    </rPh>
    <rPh sb="90" eb="91">
      <t>トウ</t>
    </rPh>
    <rPh sb="98" eb="100">
      <t>チョウフ</t>
    </rPh>
    <rPh sb="102" eb="103">
      <t>クダ</t>
    </rPh>
    <phoneticPr fontId="2"/>
  </si>
  <si>
    <t>◆各種補助金</t>
    <rPh sb="1" eb="3">
      <t>カクシュ</t>
    </rPh>
    <rPh sb="3" eb="6">
      <t>ホジョキン</t>
    </rPh>
    <phoneticPr fontId="2"/>
  </si>
  <si>
    <t>各住宅シリーズにおいて、断熱材や設備機器の導入時に補助・助成を受けるものがある場合、その断熱材・設備機器等、補助金名および金額等を記入して下さい。補助金名・金額等は2014年10日1日現在のものとします。</t>
    <rPh sb="0" eb="1">
      <t>カク</t>
    </rPh>
    <rPh sb="12" eb="14">
      <t>ダンネツ</t>
    </rPh>
    <rPh sb="14" eb="15">
      <t>ザイ</t>
    </rPh>
    <rPh sb="16" eb="18">
      <t>セツビ</t>
    </rPh>
    <rPh sb="23" eb="24">
      <t>ジ</t>
    </rPh>
    <rPh sb="25" eb="27">
      <t>ホジョ</t>
    </rPh>
    <rPh sb="28" eb="30">
      <t>ジョセイ</t>
    </rPh>
    <rPh sb="31" eb="32">
      <t>ウ</t>
    </rPh>
    <rPh sb="39" eb="41">
      <t>バアイ</t>
    </rPh>
    <rPh sb="44" eb="47">
      <t>ダンネツザイ</t>
    </rPh>
    <rPh sb="48" eb="50">
      <t>セツビ</t>
    </rPh>
    <rPh sb="50" eb="53">
      <t>キキトウ</t>
    </rPh>
    <rPh sb="54" eb="57">
      <t>ホジョキン</t>
    </rPh>
    <rPh sb="57" eb="58">
      <t>メイ</t>
    </rPh>
    <rPh sb="61" eb="63">
      <t>キンガク</t>
    </rPh>
    <rPh sb="63" eb="64">
      <t>トウ</t>
    </rPh>
    <rPh sb="65" eb="67">
      <t>キニュウ</t>
    </rPh>
    <rPh sb="69" eb="70">
      <t>クダ</t>
    </rPh>
    <rPh sb="73" eb="76">
      <t>ホジョキン</t>
    </rPh>
    <rPh sb="76" eb="77">
      <t>メイ</t>
    </rPh>
    <rPh sb="78" eb="80">
      <t>キンガク</t>
    </rPh>
    <rPh sb="80" eb="81">
      <t>トウ</t>
    </rPh>
    <rPh sb="86" eb="87">
      <t>ネン</t>
    </rPh>
    <rPh sb="89" eb="90">
      <t>ニチ</t>
    </rPh>
    <rPh sb="91" eb="92">
      <t>ニチ</t>
    </rPh>
    <rPh sb="92" eb="94">
      <t>ゲンザイ</t>
    </rPh>
    <phoneticPr fontId="2"/>
  </si>
  <si>
    <t>設備機器名</t>
    <rPh sb="0" eb="2">
      <t>セツビ</t>
    </rPh>
    <rPh sb="2" eb="4">
      <t>キキ</t>
    </rPh>
    <rPh sb="4" eb="5">
      <t>メイ</t>
    </rPh>
    <phoneticPr fontId="2"/>
  </si>
  <si>
    <t>補助金名</t>
    <rPh sb="0" eb="3">
      <t>ホジョキン</t>
    </rPh>
    <rPh sb="3" eb="4">
      <t>メイ</t>
    </rPh>
    <phoneticPr fontId="2"/>
  </si>
  <si>
    <t>金額・補助率等</t>
    <rPh sb="0" eb="2">
      <t>キンガク</t>
    </rPh>
    <rPh sb="3" eb="6">
      <t>ホジョリツ</t>
    </rPh>
    <rPh sb="6" eb="7">
      <t>トウ</t>
    </rPh>
    <phoneticPr fontId="2"/>
  </si>
  <si>
    <t>※金額・補助率等の欄には、単位（円、円/kW、%など）も明記して下さい</t>
    <rPh sb="1" eb="3">
      <t>キンガク</t>
    </rPh>
    <rPh sb="4" eb="7">
      <t>ホジョリツ</t>
    </rPh>
    <rPh sb="7" eb="8">
      <t>トウ</t>
    </rPh>
    <rPh sb="9" eb="10">
      <t>ラン</t>
    </rPh>
    <rPh sb="13" eb="15">
      <t>タンイ</t>
    </rPh>
    <rPh sb="16" eb="17">
      <t>エン</t>
    </rPh>
    <rPh sb="18" eb="19">
      <t>エン</t>
    </rPh>
    <rPh sb="28" eb="30">
      <t>メイキ</t>
    </rPh>
    <rPh sb="32" eb="33">
      <t>クダ</t>
    </rPh>
    <phoneticPr fontId="2"/>
  </si>
  <si>
    <t>※このシートは応募企業1社につき1シートです。複数シリーズで応募される場合も、このシート内に記入して下さい。</t>
    <rPh sb="7" eb="9">
      <t>オウボ</t>
    </rPh>
    <rPh sb="9" eb="11">
      <t>キギョウ</t>
    </rPh>
    <rPh sb="12" eb="13">
      <t>シャ</t>
    </rPh>
    <rPh sb="23" eb="25">
      <t>フクスウ</t>
    </rPh>
    <rPh sb="30" eb="32">
      <t>オウボ</t>
    </rPh>
    <rPh sb="35" eb="37">
      <t>バアイ</t>
    </rPh>
    <rPh sb="44" eb="45">
      <t>ナイ</t>
    </rPh>
    <rPh sb="46" eb="48">
      <t>キニュウ</t>
    </rPh>
    <rPh sb="50" eb="51">
      <t>クダ</t>
    </rPh>
    <phoneticPr fontId="2"/>
  </si>
  <si>
    <t>各地域区分（応募していない地域を含む）における、各住宅シリーズの販売戸数およびを企業としての全販売戸数を記入して下さい。概算でかまいません。同じシリーズの異なる仕様で応募している場合（高断熱仕様と一般仕様など）は、仕様ごとに戸数を記入して下さい。</t>
    <rPh sb="0" eb="1">
      <t>カク</t>
    </rPh>
    <rPh sb="1" eb="3">
      <t>チイキ</t>
    </rPh>
    <rPh sb="3" eb="5">
      <t>クブン</t>
    </rPh>
    <rPh sb="6" eb="8">
      <t>オウボ</t>
    </rPh>
    <rPh sb="13" eb="15">
      <t>チイキ</t>
    </rPh>
    <rPh sb="16" eb="17">
      <t>フク</t>
    </rPh>
    <rPh sb="24" eb="25">
      <t>カク</t>
    </rPh>
    <rPh sb="32" eb="34">
      <t>ハンバイ</t>
    </rPh>
    <rPh sb="34" eb="36">
      <t>コスウ</t>
    </rPh>
    <rPh sb="40" eb="42">
      <t>キギョウ</t>
    </rPh>
    <rPh sb="46" eb="47">
      <t>ゼン</t>
    </rPh>
    <rPh sb="47" eb="49">
      <t>ハンバイ</t>
    </rPh>
    <rPh sb="49" eb="51">
      <t>コスウ</t>
    </rPh>
    <rPh sb="52" eb="54">
      <t>キニュウ</t>
    </rPh>
    <rPh sb="56" eb="57">
      <t>クダ</t>
    </rPh>
    <rPh sb="60" eb="62">
      <t>ガイサン</t>
    </rPh>
    <rPh sb="70" eb="71">
      <t>オナ</t>
    </rPh>
    <rPh sb="77" eb="78">
      <t>コト</t>
    </rPh>
    <rPh sb="80" eb="82">
      <t>シヨウ</t>
    </rPh>
    <rPh sb="83" eb="85">
      <t>オウボ</t>
    </rPh>
    <rPh sb="89" eb="91">
      <t>バアイ</t>
    </rPh>
    <rPh sb="92" eb="93">
      <t>コウ</t>
    </rPh>
    <rPh sb="93" eb="95">
      <t>ダンネツ</t>
    </rPh>
    <rPh sb="95" eb="97">
      <t>シヨウ</t>
    </rPh>
    <rPh sb="98" eb="100">
      <t>イッパン</t>
    </rPh>
    <rPh sb="100" eb="102">
      <t>シヨウ</t>
    </rPh>
    <rPh sb="107" eb="109">
      <t>シヨウ</t>
    </rPh>
    <rPh sb="112" eb="114">
      <t>コスウ</t>
    </rPh>
    <rPh sb="115" eb="117">
      <t>キニュウ</t>
    </rPh>
    <rPh sb="119" eb="120">
      <t>クダ</t>
    </rPh>
    <phoneticPr fontId="2"/>
  </si>
  <si>
    <r>
      <t>・省エネルギー基準の標準モデル（2階建て、120m</t>
    </r>
    <r>
      <rPr>
        <vertAlign val="superscript"/>
        <sz val="10"/>
        <color theme="1"/>
        <rFont val="HGPｺﾞｼｯｸM"/>
        <family val="3"/>
        <charset val="128"/>
      </rPr>
      <t>2</t>
    </r>
    <r>
      <rPr>
        <sz val="10"/>
        <color theme="1"/>
        <rFont val="HGPｺﾞｼｯｸM"/>
        <family val="3"/>
        <charset val="128"/>
      </rPr>
      <t>）を、判定プログラムおよび視点1に記入した「標準的な仕様・設備」で建設する場合の工事費（概算）を、住宅シリーズごとに記入して下さい（複数仕様で応募された場合は仕様ごと）。なお、設備機器等の価格には</t>
    </r>
    <r>
      <rPr>
        <b/>
        <sz val="10"/>
        <color rgb="FFFF0000"/>
        <rFont val="HGPｺﾞｼｯｸM"/>
        <family val="3"/>
        <charset val="128"/>
      </rPr>
      <t>各種補助金を考慮しない金額</t>
    </r>
    <r>
      <rPr>
        <sz val="10"/>
        <color theme="1"/>
        <rFont val="HGPｺﾞｼｯｸM"/>
        <family val="3"/>
        <charset val="128"/>
      </rPr>
      <t>を記入して下さい。
・判定プログラムで「設置しない」を選択した設備機器や、視点1・2と直接関係しない項目（地盤、バルコニー・ポーチ、外構、上下水・雨水・ガス配管、各種オプション、確認申請・登記等）を計上する必要はありません。
・下表は一例です。応募各社の算定方法に沿った単位や書式に改変していただいてかまいません（ただし、本体工事と各種設備は個別に計上して下さい）。見積書の画像等、編集できない形式での送付はご遠慮下さい。。</t>
    </r>
    <rPh sb="1" eb="2">
      <t>ショウ</t>
    </rPh>
    <rPh sb="7" eb="9">
      <t>キジュン</t>
    </rPh>
    <rPh sb="10" eb="12">
      <t>ヒョウジュン</t>
    </rPh>
    <rPh sb="17" eb="19">
      <t>カイダ</t>
    </rPh>
    <rPh sb="29" eb="31">
      <t>ハンテイ</t>
    </rPh>
    <rPh sb="39" eb="41">
      <t>シテン</t>
    </rPh>
    <rPh sb="43" eb="45">
      <t>キニュウ</t>
    </rPh>
    <rPh sb="48" eb="51">
      <t>ヒョウジュンテキ</t>
    </rPh>
    <rPh sb="52" eb="54">
      <t>シヨウ</t>
    </rPh>
    <rPh sb="55" eb="57">
      <t>セツビ</t>
    </rPh>
    <rPh sb="59" eb="61">
      <t>ケンセツ</t>
    </rPh>
    <rPh sb="63" eb="65">
      <t>バアイ</t>
    </rPh>
    <rPh sb="66" eb="69">
      <t>コウジヒ</t>
    </rPh>
    <rPh sb="70" eb="72">
      <t>ガイサン</t>
    </rPh>
    <rPh sb="75" eb="77">
      <t>ジュウタク</t>
    </rPh>
    <rPh sb="84" eb="86">
      <t>キニュウ</t>
    </rPh>
    <rPh sb="88" eb="89">
      <t>クダ</t>
    </rPh>
    <rPh sb="92" eb="94">
      <t>フクスウ</t>
    </rPh>
    <rPh sb="94" eb="96">
      <t>シヨウ</t>
    </rPh>
    <rPh sb="97" eb="99">
      <t>オウボ</t>
    </rPh>
    <rPh sb="102" eb="104">
      <t>バアイ</t>
    </rPh>
    <rPh sb="105" eb="107">
      <t>シヨウ</t>
    </rPh>
    <rPh sb="114" eb="116">
      <t>セツビ</t>
    </rPh>
    <rPh sb="116" eb="118">
      <t>キキ</t>
    </rPh>
    <rPh sb="118" eb="119">
      <t>トウ</t>
    </rPh>
    <rPh sb="120" eb="122">
      <t>カカク</t>
    </rPh>
    <rPh sb="124" eb="126">
      <t>カクシュ</t>
    </rPh>
    <rPh sb="126" eb="129">
      <t>ホジョキン</t>
    </rPh>
    <rPh sb="130" eb="132">
      <t>コウリョ</t>
    </rPh>
    <rPh sb="135" eb="137">
      <t>キンガク</t>
    </rPh>
    <rPh sb="138" eb="140">
      <t>キニュウ</t>
    </rPh>
    <rPh sb="142" eb="143">
      <t>クダ</t>
    </rPh>
    <rPh sb="148" eb="150">
      <t>ハンテイ</t>
    </rPh>
    <rPh sb="157" eb="159">
      <t>セッチ</t>
    </rPh>
    <rPh sb="164" eb="166">
      <t>センタク</t>
    </rPh>
    <rPh sb="168" eb="170">
      <t>セツビ</t>
    </rPh>
    <rPh sb="170" eb="172">
      <t>キキ</t>
    </rPh>
    <rPh sb="174" eb="176">
      <t>シテン</t>
    </rPh>
    <rPh sb="180" eb="182">
      <t>チョクセツ</t>
    </rPh>
    <rPh sb="182" eb="184">
      <t>カンケイ</t>
    </rPh>
    <rPh sb="187" eb="189">
      <t>コウモク</t>
    </rPh>
    <rPh sb="190" eb="192">
      <t>ジバン</t>
    </rPh>
    <rPh sb="218" eb="220">
      <t>カクシュ</t>
    </rPh>
    <rPh sb="226" eb="228">
      <t>カクニン</t>
    </rPh>
    <rPh sb="228" eb="230">
      <t>シンセイ</t>
    </rPh>
    <rPh sb="231" eb="233">
      <t>トウキ</t>
    </rPh>
    <rPh sb="233" eb="234">
      <t>トウ</t>
    </rPh>
    <rPh sb="251" eb="253">
      <t>カヒョウ</t>
    </rPh>
    <rPh sb="254" eb="256">
      <t>イチレイ</t>
    </rPh>
    <rPh sb="259" eb="261">
      <t>オウボ</t>
    </rPh>
    <rPh sb="261" eb="262">
      <t>カク</t>
    </rPh>
    <rPh sb="262" eb="263">
      <t>シャ</t>
    </rPh>
    <rPh sb="264" eb="266">
      <t>サンテイ</t>
    </rPh>
    <rPh sb="266" eb="268">
      <t>ホウホウ</t>
    </rPh>
    <rPh sb="269" eb="270">
      <t>ソ</t>
    </rPh>
    <rPh sb="272" eb="274">
      <t>タンイ</t>
    </rPh>
    <rPh sb="275" eb="277">
      <t>ショシキ</t>
    </rPh>
    <rPh sb="278" eb="280">
      <t>カイヘン</t>
    </rPh>
    <rPh sb="320" eb="323">
      <t>ミツモリショ</t>
    </rPh>
    <rPh sb="324" eb="326">
      <t>ガゾウ</t>
    </rPh>
    <rPh sb="326" eb="327">
      <t>トウ</t>
    </rPh>
    <rPh sb="328" eb="330">
      <t>ヘンシュウ</t>
    </rPh>
    <rPh sb="334" eb="336">
      <t>ケイシキ</t>
    </rPh>
    <rPh sb="338" eb="340">
      <t>ソウフ</t>
    </rPh>
    <rPh sb="342" eb="344">
      <t>エンリョ</t>
    </rPh>
    <rPh sb="344" eb="345">
      <t>クダ</t>
    </rPh>
    <phoneticPr fontId="2"/>
  </si>
</sst>
</file>

<file path=xl/styles.xml><?xml version="1.0" encoding="utf-8"?>
<styleSheet xmlns="http://schemas.openxmlformats.org/spreadsheetml/2006/main">
  <numFmts count="6">
    <numFmt numFmtId="176" formatCode="0.00_ "/>
    <numFmt numFmtId="177" formatCode="0.0_ "/>
    <numFmt numFmtId="178" formatCode="0.000_ "/>
    <numFmt numFmtId="179" formatCode="0.000_);[Red]\(0.000\)"/>
    <numFmt numFmtId="180" formatCode="0_ "/>
    <numFmt numFmtId="181" formatCode="0.00_);[Red]\(0.00\)"/>
  </numFmts>
  <fonts count="24">
    <font>
      <sz val="11"/>
      <color theme="1"/>
      <name val="ＭＳ Ｐゴシック"/>
      <family val="2"/>
      <charset val="128"/>
      <scheme val="minor"/>
    </font>
    <font>
      <sz val="10"/>
      <color theme="1"/>
      <name val="HGPｺﾞｼｯｸM"/>
      <family val="3"/>
      <charset val="128"/>
    </font>
    <font>
      <sz val="6"/>
      <name val="ＭＳ Ｐゴシック"/>
      <family val="2"/>
      <charset val="128"/>
      <scheme val="minor"/>
    </font>
    <font>
      <vertAlign val="superscript"/>
      <sz val="10"/>
      <color theme="1"/>
      <name val="HGPｺﾞｼｯｸM"/>
      <family val="3"/>
      <charset val="128"/>
    </font>
    <font>
      <vertAlign val="subscript"/>
      <sz val="10"/>
      <color theme="1"/>
      <name val="HGPｺﾞｼｯｸM"/>
      <family val="3"/>
      <charset val="128"/>
    </font>
    <font>
      <sz val="11"/>
      <color theme="1"/>
      <name val="HGPｺﾞｼｯｸM"/>
      <family val="3"/>
      <charset val="128"/>
    </font>
    <font>
      <sz val="8"/>
      <color theme="1"/>
      <name val="HGPｺﾞｼｯｸM"/>
      <family val="3"/>
      <charset val="128"/>
    </font>
    <font>
      <b/>
      <sz val="10"/>
      <color rgb="FFFF0000"/>
      <name val="HGPｺﾞｼｯｸM"/>
      <family val="3"/>
      <charset val="128"/>
    </font>
    <font>
      <sz val="9"/>
      <color theme="1"/>
      <name val="HGPｺﾞｼｯｸM"/>
      <family val="3"/>
      <charset val="128"/>
    </font>
    <font>
      <sz val="16"/>
      <color theme="1"/>
      <name val="HGPｺﾞｼｯｸM"/>
      <family val="3"/>
      <charset val="128"/>
    </font>
    <font>
      <sz val="16"/>
      <color theme="1"/>
      <name val="ＭＳ Ｐゴシック"/>
      <family val="2"/>
      <charset val="128"/>
      <scheme val="minor"/>
    </font>
    <font>
      <sz val="9"/>
      <color theme="1"/>
      <name val="ＭＳ Ｐゴシック"/>
      <family val="2"/>
      <charset val="128"/>
      <scheme val="minor"/>
    </font>
    <font>
      <vertAlign val="superscript"/>
      <sz val="9"/>
      <color theme="1"/>
      <name val="HGPｺﾞｼｯｸM"/>
      <family val="3"/>
      <charset val="128"/>
    </font>
    <font>
      <b/>
      <sz val="9"/>
      <color theme="1"/>
      <name val="HGPｺﾞｼｯｸM"/>
      <family val="3"/>
      <charset val="128"/>
    </font>
    <font>
      <sz val="9"/>
      <color indexed="81"/>
      <name val="ＭＳ Ｐゴシック"/>
      <family val="3"/>
      <charset val="128"/>
    </font>
    <font>
      <vertAlign val="subscript"/>
      <sz val="9"/>
      <color theme="1"/>
      <name val="HGPｺﾞｼｯｸM"/>
      <family val="3"/>
      <charset val="128"/>
    </font>
    <font>
      <sz val="11"/>
      <color theme="1"/>
      <name val="ＭＳ Ｐゴシック"/>
      <family val="2"/>
      <charset val="128"/>
      <scheme val="minor"/>
    </font>
    <font>
      <sz val="9"/>
      <color theme="0" tint="-0.499984740745262"/>
      <name val="HGPｺﾞｼｯｸM"/>
      <family val="3"/>
      <charset val="128"/>
    </font>
    <font>
      <vertAlign val="superscript"/>
      <sz val="8"/>
      <color theme="1"/>
      <name val="HGPｺﾞｼｯｸM"/>
      <family val="3"/>
      <charset val="128"/>
    </font>
    <font>
      <sz val="9"/>
      <name val="HGPｺﾞｼｯｸM"/>
      <family val="3"/>
      <charset val="128"/>
    </font>
    <font>
      <sz val="6"/>
      <name val="ＭＳ Ｐゴシック"/>
      <family val="3"/>
      <charset val="128"/>
    </font>
    <font>
      <vertAlign val="superscript"/>
      <sz val="9"/>
      <name val="HGPｺﾞｼｯｸM"/>
      <family val="3"/>
      <charset val="128"/>
    </font>
    <font>
      <b/>
      <sz val="10"/>
      <color theme="1"/>
      <name val="HGPｺﾞｼｯｸM"/>
      <family val="3"/>
      <charset val="128"/>
    </font>
    <font>
      <b/>
      <vertAlign val="subscript"/>
      <sz val="10"/>
      <color theme="1"/>
      <name val="HGPｺﾞｼｯｸM"/>
      <family val="3"/>
      <charset val="128"/>
    </font>
  </fonts>
  <fills count="8">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rgb="FFFFC000"/>
        <bgColor indexed="64"/>
      </patternFill>
    </fill>
    <fill>
      <patternFill patternType="solid">
        <fgColor rgb="FFFFFF99"/>
        <bgColor indexed="64"/>
      </patternFill>
    </fill>
    <fill>
      <patternFill patternType="solid">
        <fgColor indexed="42"/>
        <bgColor indexed="64"/>
      </patternFill>
    </fill>
    <fill>
      <patternFill patternType="solid">
        <fgColor rgb="FFFFFFCC"/>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37">
    <xf numFmtId="0" fontId="0" fillId="0" borderId="0" xfId="0">
      <alignment vertical="center"/>
    </xf>
    <xf numFmtId="0" fontId="1" fillId="0" borderId="0" xfId="0" applyFont="1">
      <alignment vertical="center"/>
    </xf>
    <xf numFmtId="0" fontId="5" fillId="0" borderId="0" xfId="0" applyFont="1">
      <alignment vertical="center"/>
    </xf>
    <xf numFmtId="0" fontId="1" fillId="3" borderId="1" xfId="0" applyFont="1" applyFill="1" applyBorder="1">
      <alignment vertical="center"/>
    </xf>
    <xf numFmtId="0" fontId="5" fillId="0" borderId="0" xfId="0" applyFont="1" applyBorder="1">
      <alignment vertical="center"/>
    </xf>
    <xf numFmtId="0" fontId="1" fillId="0" borderId="0" xfId="0" applyFont="1" applyBorder="1">
      <alignment vertical="center"/>
    </xf>
    <xf numFmtId="0" fontId="1" fillId="3" borderId="13" xfId="0" applyFont="1" applyFill="1" applyBorder="1">
      <alignment vertical="center"/>
    </xf>
    <xf numFmtId="0" fontId="1" fillId="3" borderId="15" xfId="0" applyFont="1" applyFill="1" applyBorder="1">
      <alignment vertical="center"/>
    </xf>
    <xf numFmtId="0" fontId="1" fillId="3" borderId="17" xfId="0" applyFont="1" applyFill="1" applyBorder="1">
      <alignment vertical="center"/>
    </xf>
    <xf numFmtId="0" fontId="1" fillId="0" borderId="8" xfId="0" applyFont="1" applyBorder="1">
      <alignment vertical="center"/>
    </xf>
    <xf numFmtId="0" fontId="1" fillId="3" borderId="18" xfId="0" applyFont="1" applyFill="1" applyBorder="1">
      <alignment vertical="center"/>
    </xf>
    <xf numFmtId="0" fontId="1" fillId="2" borderId="0" xfId="0" applyFont="1" applyFill="1" applyBorder="1">
      <alignment vertical="center"/>
    </xf>
    <xf numFmtId="0" fontId="5" fillId="2" borderId="0" xfId="0" applyFont="1" applyFill="1" applyBorder="1">
      <alignment vertical="center"/>
    </xf>
    <xf numFmtId="0" fontId="1" fillId="2" borderId="9" xfId="0" applyFont="1" applyFill="1" applyBorder="1">
      <alignment vertical="center"/>
    </xf>
    <xf numFmtId="0" fontId="1" fillId="2" borderId="5" xfId="0" applyFont="1" applyFill="1" applyBorder="1">
      <alignment vertical="center"/>
    </xf>
    <xf numFmtId="0" fontId="5" fillId="2" borderId="9" xfId="0" applyFont="1" applyFill="1" applyBorder="1">
      <alignment vertical="center"/>
    </xf>
    <xf numFmtId="0" fontId="5" fillId="2" borderId="5" xfId="0"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0" fontId="1" fillId="2" borderId="12" xfId="0" applyFont="1" applyFill="1" applyBorder="1">
      <alignment vertical="center"/>
    </xf>
    <xf numFmtId="0" fontId="1" fillId="0" borderId="6" xfId="0" applyFont="1" applyBorder="1">
      <alignment vertical="center"/>
    </xf>
    <xf numFmtId="0" fontId="1" fillId="0" borderId="9" xfId="0" applyFont="1" applyBorder="1">
      <alignment vertical="center"/>
    </xf>
    <xf numFmtId="0" fontId="1" fillId="2" borderId="1" xfId="0" applyFont="1" applyFill="1" applyBorder="1">
      <alignment vertical="center"/>
    </xf>
    <xf numFmtId="0" fontId="1" fillId="3" borderId="1" xfId="0" applyFont="1" applyFill="1" applyBorder="1">
      <alignment vertical="center"/>
    </xf>
    <xf numFmtId="0" fontId="1" fillId="2" borderId="17" xfId="0" applyFont="1" applyFill="1" applyBorder="1">
      <alignment vertical="center"/>
    </xf>
    <xf numFmtId="0" fontId="1" fillId="2" borderId="13" xfId="0" applyFont="1" applyFill="1" applyBorder="1">
      <alignment vertical="center"/>
    </xf>
    <xf numFmtId="0" fontId="1" fillId="2" borderId="15" xfId="0" applyFont="1" applyFill="1" applyBorder="1">
      <alignment vertical="center"/>
    </xf>
    <xf numFmtId="0" fontId="1" fillId="0" borderId="0" xfId="0" applyFont="1" applyBorder="1" applyAlignment="1">
      <alignment vertical="center" wrapText="1"/>
    </xf>
    <xf numFmtId="0" fontId="9" fillId="0" borderId="0" xfId="0" applyFont="1">
      <alignment vertical="center"/>
    </xf>
    <xf numFmtId="0" fontId="10" fillId="0" borderId="0" xfId="0" applyFont="1">
      <alignment vertical="center"/>
    </xf>
    <xf numFmtId="0" fontId="1" fillId="0" borderId="0" xfId="0" applyFont="1">
      <alignment vertical="center"/>
    </xf>
    <xf numFmtId="0" fontId="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0" xfId="0" applyFont="1">
      <alignment vertical="center"/>
    </xf>
    <xf numFmtId="0" fontId="11" fillId="0" borderId="0" xfId="0" applyFo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shrinkToFit="1"/>
    </xf>
    <xf numFmtId="178" fontId="8" fillId="0" borderId="0" xfId="0" applyNumberFormat="1" applyFont="1" applyFill="1" applyBorder="1">
      <alignment vertical="center"/>
    </xf>
    <xf numFmtId="177" fontId="8" fillId="3" borderId="1" xfId="0" applyNumberFormat="1" applyFont="1" applyFill="1" applyBorder="1">
      <alignment vertical="center"/>
    </xf>
    <xf numFmtId="178" fontId="8" fillId="3" borderId="1" xfId="0" applyNumberFormat="1" applyFont="1" applyFill="1" applyBorder="1">
      <alignment vertical="center"/>
    </xf>
    <xf numFmtId="179" fontId="8" fillId="3" borderId="1" xfId="0" applyNumberFormat="1" applyFont="1" applyFill="1" applyBorder="1">
      <alignment vertical="center"/>
    </xf>
    <xf numFmtId="178" fontId="8" fillId="3" borderId="27" xfId="0" applyNumberFormat="1" applyFont="1" applyFill="1" applyBorder="1">
      <alignment vertical="center"/>
    </xf>
    <xf numFmtId="179" fontId="8" fillId="3" borderId="27" xfId="0" applyNumberFormat="1" applyFont="1" applyFill="1" applyBorder="1">
      <alignment vertical="center"/>
    </xf>
    <xf numFmtId="176" fontId="8" fillId="3" borderId="1" xfId="0" applyNumberFormat="1" applyFont="1" applyFill="1" applyBorder="1">
      <alignment vertical="center"/>
    </xf>
    <xf numFmtId="177" fontId="8" fillId="0" borderId="0" xfId="0" applyNumberFormat="1" applyFont="1" applyFill="1" applyBorder="1">
      <alignment vertical="center"/>
    </xf>
    <xf numFmtId="0" fontId="8" fillId="3" borderId="1" xfId="0" applyFont="1" applyFill="1" applyBorder="1">
      <alignment vertical="center"/>
    </xf>
    <xf numFmtId="178" fontId="8" fillId="3" borderId="26" xfId="0" applyNumberFormat="1" applyFont="1" applyFill="1" applyBorder="1">
      <alignment vertical="center"/>
    </xf>
    <xf numFmtId="178" fontId="8" fillId="3" borderId="17" xfId="0" applyNumberFormat="1" applyFont="1" applyFill="1" applyBorder="1">
      <alignment vertical="center"/>
    </xf>
    <xf numFmtId="0" fontId="8" fillId="3" borderId="17" xfId="0" applyFont="1" applyFill="1" applyBorder="1">
      <alignment vertical="center"/>
    </xf>
    <xf numFmtId="177" fontId="8" fillId="2" borderId="1" xfId="0" applyNumberFormat="1" applyFont="1" applyFill="1" applyBorder="1">
      <alignment vertical="center"/>
    </xf>
    <xf numFmtId="0" fontId="8" fillId="2" borderId="1" xfId="0" applyFont="1" applyFill="1" applyBorder="1" applyAlignment="1">
      <alignment horizontal="left" vertical="center"/>
    </xf>
    <xf numFmtId="0" fontId="8" fillId="3" borderId="1" xfId="0" applyFont="1" applyFill="1" applyBorder="1">
      <alignment vertical="center"/>
    </xf>
    <xf numFmtId="178" fontId="8" fillId="3" borderId="13" xfId="0" applyNumberFormat="1" applyFont="1" applyFill="1" applyBorder="1">
      <alignment vertical="center"/>
    </xf>
    <xf numFmtId="0" fontId="8" fillId="3" borderId="1" xfId="0" applyNumberFormat="1" applyFont="1" applyFill="1" applyBorder="1">
      <alignment vertical="center"/>
    </xf>
    <xf numFmtId="0" fontId="8" fillId="2" borderId="1" xfId="0" applyFont="1" applyFill="1" applyBorder="1">
      <alignment vertical="center"/>
    </xf>
    <xf numFmtId="0" fontId="6" fillId="0" borderId="0" xfId="0" applyFont="1">
      <alignment vertical="center"/>
    </xf>
    <xf numFmtId="176" fontId="8" fillId="3" borderId="17" xfId="0" applyNumberFormat="1" applyFont="1" applyFill="1" applyBorder="1">
      <alignment vertical="center"/>
    </xf>
    <xf numFmtId="0" fontId="8" fillId="2" borderId="17" xfId="0" applyFont="1" applyFill="1" applyBorder="1">
      <alignment vertical="center"/>
    </xf>
    <xf numFmtId="0" fontId="8" fillId="3" borderId="17" xfId="0" applyFont="1" applyFill="1" applyBorder="1">
      <alignment vertical="center"/>
    </xf>
    <xf numFmtId="177" fontId="8" fillId="3" borderId="13" xfId="0" applyNumberFormat="1" applyFont="1" applyFill="1" applyBorder="1">
      <alignment vertical="center"/>
    </xf>
    <xf numFmtId="0" fontId="8" fillId="2" borderId="15" xfId="0" applyFont="1" applyFill="1" applyBorder="1">
      <alignment vertical="center"/>
    </xf>
    <xf numFmtId="178" fontId="8" fillId="3" borderId="15" xfId="0" applyNumberFormat="1" applyFont="1" applyFill="1" applyBorder="1">
      <alignment vertical="center"/>
    </xf>
    <xf numFmtId="177" fontId="8" fillId="3" borderId="15" xfId="0" applyNumberFormat="1" applyFont="1" applyFill="1" applyBorder="1">
      <alignment vertical="center"/>
    </xf>
    <xf numFmtId="0" fontId="8" fillId="2" borderId="2" xfId="0" applyFont="1" applyFill="1" applyBorder="1">
      <alignment vertical="center"/>
    </xf>
    <xf numFmtId="0" fontId="1" fillId="0" borderId="0" xfId="0" applyFont="1" applyAlignment="1">
      <alignment horizontal="center" vertical="center"/>
    </xf>
    <xf numFmtId="0" fontId="8" fillId="2" borderId="1" xfId="0" applyFont="1" applyFill="1" applyBorder="1" applyAlignment="1">
      <alignment horizontal="center" vertical="center"/>
    </xf>
    <xf numFmtId="0" fontId="0" fillId="0" borderId="0" xfId="0" applyAlignment="1">
      <alignment horizontal="center" vertical="center"/>
    </xf>
    <xf numFmtId="0" fontId="1" fillId="0" borderId="0" xfId="0" applyFont="1" applyFill="1">
      <alignment vertical="center"/>
    </xf>
    <xf numFmtId="176" fontId="1" fillId="0" borderId="0" xfId="0" applyNumberFormat="1" applyFont="1">
      <alignment vertical="center"/>
    </xf>
    <xf numFmtId="178" fontId="8" fillId="5" borderId="1" xfId="0" applyNumberFormat="1" applyFont="1" applyFill="1" applyBorder="1">
      <alignment vertical="center"/>
    </xf>
    <xf numFmtId="178" fontId="8" fillId="5" borderId="17" xfId="0" applyNumberFormat="1" applyFont="1" applyFill="1" applyBorder="1">
      <alignment vertical="center"/>
    </xf>
    <xf numFmtId="178" fontId="13" fillId="5" borderId="30" xfId="0" applyNumberFormat="1" applyFont="1" applyFill="1" applyBorder="1">
      <alignment vertical="center"/>
    </xf>
    <xf numFmtId="176" fontId="8" fillId="5" borderId="1" xfId="0" applyNumberFormat="1" applyFont="1" applyFill="1" applyBorder="1">
      <alignment vertical="center"/>
    </xf>
    <xf numFmtId="176" fontId="13" fillId="5" borderId="30" xfId="0" applyNumberFormat="1" applyFont="1" applyFill="1" applyBorder="1">
      <alignment vertical="center"/>
    </xf>
    <xf numFmtId="176" fontId="8" fillId="5" borderId="27" xfId="0" applyNumberFormat="1" applyFont="1" applyFill="1" applyBorder="1">
      <alignment vertical="center"/>
    </xf>
    <xf numFmtId="176" fontId="8" fillId="5" borderId="13" xfId="0" applyNumberFormat="1" applyFont="1" applyFill="1" applyBorder="1">
      <alignment vertical="center"/>
    </xf>
    <xf numFmtId="177" fontId="8" fillId="5" borderId="1" xfId="0" applyNumberFormat="1" applyFont="1" applyFill="1" applyBorder="1">
      <alignment vertical="center"/>
    </xf>
    <xf numFmtId="177" fontId="8" fillId="5" borderId="27" xfId="0" applyNumberFormat="1" applyFont="1" applyFill="1" applyBorder="1">
      <alignment vertical="center"/>
    </xf>
    <xf numFmtId="178" fontId="8" fillId="5" borderId="27" xfId="0" applyNumberFormat="1" applyFont="1" applyFill="1" applyBorder="1">
      <alignment vertical="center"/>
    </xf>
    <xf numFmtId="178" fontId="8" fillId="5" borderId="13" xfId="0" applyNumberFormat="1" applyFont="1" applyFill="1" applyBorder="1">
      <alignment vertical="center"/>
    </xf>
    <xf numFmtId="0" fontId="8" fillId="2" borderId="13" xfId="0" applyFont="1" applyFill="1" applyBorder="1" applyAlignment="1">
      <alignment horizontal="center" vertical="center"/>
    </xf>
    <xf numFmtId="0" fontId="8" fillId="0" borderId="0" xfId="0" applyFont="1" applyAlignment="1">
      <alignment horizontal="center" vertical="center"/>
    </xf>
    <xf numFmtId="0" fontId="8" fillId="2" borderId="27" xfId="0" applyFont="1" applyFill="1" applyBorder="1" applyAlignment="1">
      <alignment horizontal="center" vertical="center"/>
    </xf>
    <xf numFmtId="0" fontId="8" fillId="0" borderId="0" xfId="0" applyFont="1" applyFill="1">
      <alignment vertical="center"/>
    </xf>
    <xf numFmtId="0" fontId="8" fillId="2" borderId="27" xfId="0" applyFont="1" applyFill="1" applyBorder="1">
      <alignment vertical="center"/>
    </xf>
    <xf numFmtId="0" fontId="8" fillId="2" borderId="1" xfId="0" applyFont="1" applyFill="1" applyBorder="1" applyAlignment="1">
      <alignment vertical="center" shrinkToFit="1"/>
    </xf>
    <xf numFmtId="176" fontId="8" fillId="3" borderId="27" xfId="0" applyNumberFormat="1" applyFont="1" applyFill="1" applyBorder="1">
      <alignment vertical="center"/>
    </xf>
    <xf numFmtId="0" fontId="11" fillId="0" borderId="0" xfId="0" applyFont="1" applyAlignment="1">
      <alignment horizontal="center" vertical="center"/>
    </xf>
    <xf numFmtId="0" fontId="8" fillId="0" borderId="0" xfId="0" applyFont="1" applyFill="1" applyBorder="1">
      <alignment vertical="center"/>
    </xf>
    <xf numFmtId="176" fontId="8" fillId="5" borderId="16" xfId="0" applyNumberFormat="1" applyFont="1" applyFill="1" applyBorder="1">
      <alignment vertical="center"/>
    </xf>
    <xf numFmtId="176" fontId="8" fillId="5" borderId="26" xfId="0" applyNumberFormat="1" applyFont="1" applyFill="1" applyBorder="1">
      <alignment vertical="center"/>
    </xf>
    <xf numFmtId="0" fontId="8" fillId="2" borderId="13" xfId="0" applyFont="1" applyFill="1" applyBorder="1">
      <alignment vertical="center"/>
    </xf>
    <xf numFmtId="0" fontId="8" fillId="2" borderId="26" xfId="0" applyFont="1" applyFill="1" applyBorder="1">
      <alignment vertical="center"/>
    </xf>
    <xf numFmtId="0" fontId="8" fillId="2" borderId="10" xfId="0" applyFont="1" applyFill="1" applyBorder="1">
      <alignment vertical="center"/>
    </xf>
    <xf numFmtId="176" fontId="8" fillId="5" borderId="17" xfId="0" applyNumberFormat="1" applyFont="1" applyFill="1" applyBorder="1">
      <alignment vertical="center"/>
    </xf>
    <xf numFmtId="0" fontId="8" fillId="2" borderId="11" xfId="0" applyFont="1" applyFill="1" applyBorder="1">
      <alignment vertical="center"/>
    </xf>
    <xf numFmtId="0" fontId="1" fillId="0" borderId="0" xfId="0" applyFont="1">
      <alignment vertical="center"/>
    </xf>
    <xf numFmtId="0" fontId="8" fillId="0" borderId="0" xfId="0" applyFont="1" applyAlignment="1">
      <alignment vertical="center" shrinkToFit="1"/>
    </xf>
    <xf numFmtId="0" fontId="5" fillId="0" borderId="0" xfId="0" applyFont="1" applyFill="1" applyBorder="1">
      <alignment vertical="center"/>
    </xf>
    <xf numFmtId="0" fontId="8" fillId="3" borderId="13" xfId="0" applyFont="1" applyFill="1" applyBorder="1">
      <alignment vertical="center"/>
    </xf>
    <xf numFmtId="0" fontId="8" fillId="3" borderId="15" xfId="0" applyFont="1" applyFill="1" applyBorder="1">
      <alignment vertical="center"/>
    </xf>
    <xf numFmtId="180" fontId="8" fillId="3" borderId="17" xfId="0" applyNumberFormat="1" applyFont="1" applyFill="1" applyBorder="1" applyAlignment="1">
      <alignment vertical="center" shrinkToFit="1"/>
    </xf>
    <xf numFmtId="180" fontId="8" fillId="5" borderId="17" xfId="0" applyNumberFormat="1" applyFont="1" applyFill="1" applyBorder="1" applyAlignment="1">
      <alignment vertical="center" shrinkToFit="1"/>
    </xf>
    <xf numFmtId="180" fontId="8" fillId="3" borderId="15" xfId="0" applyNumberFormat="1" applyFont="1" applyFill="1" applyBorder="1" applyAlignment="1">
      <alignment vertical="center" shrinkToFit="1"/>
    </xf>
    <xf numFmtId="180" fontId="8" fillId="5" borderId="15" xfId="0" applyNumberFormat="1" applyFont="1" applyFill="1" applyBorder="1" applyAlignment="1">
      <alignment vertical="center" shrinkToFit="1"/>
    </xf>
    <xf numFmtId="180" fontId="8" fillId="3" borderId="13" xfId="0" applyNumberFormat="1" applyFont="1" applyFill="1" applyBorder="1" applyAlignment="1">
      <alignment vertical="center" shrinkToFit="1"/>
    </xf>
    <xf numFmtId="180" fontId="8" fillId="5" borderId="13" xfId="0" applyNumberFormat="1" applyFont="1" applyFill="1" applyBorder="1" applyAlignment="1">
      <alignment vertical="center" shrinkToFit="1"/>
    </xf>
    <xf numFmtId="0" fontId="8" fillId="0" borderId="0" xfId="0" applyFont="1" applyFill="1" applyBorder="1" applyAlignment="1">
      <alignment horizontal="left" vertical="center"/>
    </xf>
    <xf numFmtId="180" fontId="8" fillId="3" borderId="1" xfId="0" applyNumberFormat="1" applyFont="1" applyFill="1" applyBorder="1" applyAlignment="1">
      <alignment vertical="center" shrinkToFit="1"/>
    </xf>
    <xf numFmtId="180" fontId="8" fillId="5" borderId="1" xfId="0" applyNumberFormat="1" applyFont="1" applyFill="1" applyBorder="1" applyAlignment="1">
      <alignment vertical="center" shrinkToFit="1"/>
    </xf>
    <xf numFmtId="0" fontId="17" fillId="0" borderId="0" xfId="0" applyFont="1" applyAlignment="1">
      <alignment horizontal="right" vertical="center"/>
    </xf>
    <xf numFmtId="0" fontId="1" fillId="0" borderId="0" xfId="0" applyFont="1">
      <alignment vertical="center"/>
    </xf>
    <xf numFmtId="178" fontId="8" fillId="5" borderId="34" xfId="0" applyNumberFormat="1" applyFont="1" applyFill="1" applyBorder="1">
      <alignment vertical="center"/>
    </xf>
    <xf numFmtId="0" fontId="8" fillId="2" borderId="1" xfId="0" applyFont="1" applyFill="1" applyBorder="1" applyAlignment="1">
      <alignment horizontal="center" vertical="center"/>
    </xf>
    <xf numFmtId="0" fontId="8" fillId="3" borderId="1" xfId="0" applyFont="1" applyFill="1" applyBorder="1">
      <alignment vertical="center"/>
    </xf>
    <xf numFmtId="0" fontId="1" fillId="0" borderId="0" xfId="0" applyFont="1">
      <alignment vertical="center"/>
    </xf>
    <xf numFmtId="0" fontId="1" fillId="3" borderId="19" xfId="0" applyFont="1" applyFill="1" applyBorder="1">
      <alignment vertical="center"/>
    </xf>
    <xf numFmtId="0" fontId="1" fillId="3" borderId="20" xfId="0" applyFont="1" applyFill="1" applyBorder="1">
      <alignment vertical="center"/>
    </xf>
    <xf numFmtId="0" fontId="1" fillId="3" borderId="21" xfId="0" applyFont="1" applyFill="1" applyBorder="1">
      <alignment vertical="center"/>
    </xf>
    <xf numFmtId="0" fontId="1" fillId="3" borderId="10" xfId="0" applyFont="1" applyFill="1" applyBorder="1">
      <alignment vertical="center"/>
    </xf>
    <xf numFmtId="0" fontId="1" fillId="3" borderId="11" xfId="0" applyFont="1" applyFill="1" applyBorder="1">
      <alignment vertical="center"/>
    </xf>
    <xf numFmtId="0" fontId="1" fillId="3" borderId="12" xfId="0" applyFont="1" applyFill="1" applyBorder="1">
      <alignment vertical="center"/>
    </xf>
    <xf numFmtId="0" fontId="1" fillId="2" borderId="1" xfId="0" applyFont="1" applyFill="1" applyBorder="1">
      <alignment vertical="center"/>
    </xf>
    <xf numFmtId="0" fontId="1" fillId="0" borderId="0" xfId="0" applyFont="1" applyAlignment="1">
      <alignment vertical="center" wrapText="1"/>
    </xf>
    <xf numFmtId="0" fontId="1" fillId="3" borderId="1" xfId="0" applyFont="1" applyFill="1" applyBorder="1">
      <alignment vertical="center"/>
    </xf>
    <xf numFmtId="0" fontId="1" fillId="3" borderId="17" xfId="0" applyFont="1" applyFill="1" applyBorder="1">
      <alignment vertical="center"/>
    </xf>
    <xf numFmtId="0" fontId="1" fillId="3" borderId="15" xfId="0" applyFont="1" applyFill="1" applyBorder="1">
      <alignment vertical="center"/>
    </xf>
    <xf numFmtId="0" fontId="1" fillId="2" borderId="10" xfId="0" applyFont="1" applyFill="1" applyBorder="1" applyAlignment="1">
      <alignment vertical="center" wrapText="1"/>
    </xf>
    <xf numFmtId="0" fontId="1" fillId="2" borderId="12" xfId="0" applyFont="1" applyFill="1" applyBorder="1">
      <alignment vertical="center"/>
    </xf>
    <xf numFmtId="0" fontId="1" fillId="2" borderId="19" xfId="0" applyFont="1" applyFill="1" applyBorder="1">
      <alignment vertical="center"/>
    </xf>
    <xf numFmtId="0" fontId="1" fillId="2" borderId="21" xfId="0" applyFont="1" applyFill="1" applyBorder="1">
      <alignment vertical="center"/>
    </xf>
    <xf numFmtId="0" fontId="1" fillId="3" borderId="13" xfId="0" applyFont="1" applyFill="1" applyBorder="1">
      <alignment vertical="center"/>
    </xf>
    <xf numFmtId="0" fontId="1" fillId="0" borderId="0" xfId="0" applyFont="1" applyBorder="1" applyAlignment="1">
      <alignment vertical="center" wrapText="1"/>
    </xf>
    <xf numFmtId="0" fontId="1" fillId="0" borderId="0" xfId="0" applyFont="1" applyBorder="1">
      <alignment vertical="center"/>
    </xf>
    <xf numFmtId="0" fontId="1" fillId="3" borderId="0" xfId="0" applyFont="1" applyFill="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3" borderId="17" xfId="0" applyFont="1" applyFill="1" applyBorder="1">
      <alignment vertical="center"/>
    </xf>
    <xf numFmtId="0" fontId="8" fillId="3" borderId="1" xfId="0" applyFont="1" applyFill="1" applyBorder="1">
      <alignment vertical="center"/>
    </xf>
    <xf numFmtId="0" fontId="8" fillId="3" borderId="2" xfId="0" applyFont="1" applyFill="1" applyBorder="1" applyAlignment="1">
      <alignment vertical="center" shrinkToFit="1"/>
    </xf>
    <xf numFmtId="0" fontId="8" fillId="3" borderId="3" xfId="0" applyFont="1" applyFill="1" applyBorder="1" applyAlignment="1">
      <alignment vertical="center" shrinkToFit="1"/>
    </xf>
    <xf numFmtId="0" fontId="8" fillId="3" borderId="4" xfId="0" applyFont="1" applyFill="1" applyBorder="1" applyAlignment="1">
      <alignment vertical="center" shrinkToFit="1"/>
    </xf>
    <xf numFmtId="0" fontId="8" fillId="2" borderId="8" xfId="0" applyFont="1" applyFill="1" applyBorder="1" applyAlignment="1">
      <alignment vertical="center" wrapText="1"/>
    </xf>
    <xf numFmtId="0" fontId="8" fillId="2" borderId="6" xfId="0" applyFont="1" applyFill="1" applyBorder="1" applyAlignment="1">
      <alignment vertical="center" wrapText="1"/>
    </xf>
    <xf numFmtId="0" fontId="8" fillId="2" borderId="7" xfId="0" applyFont="1" applyFill="1" applyBorder="1" applyAlignment="1">
      <alignment vertical="center" wrapText="1"/>
    </xf>
    <xf numFmtId="0" fontId="8" fillId="2" borderId="9" xfId="0" applyFont="1" applyFill="1" applyBorder="1" applyAlignment="1">
      <alignment vertical="center" wrapText="1"/>
    </xf>
    <xf numFmtId="0" fontId="8" fillId="2" borderId="0" xfId="0" applyFont="1" applyFill="1" applyBorder="1" applyAlignment="1">
      <alignment vertical="center" wrapText="1"/>
    </xf>
    <xf numFmtId="0" fontId="8" fillId="2" borderId="5"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8" fillId="2" borderId="17" xfId="0" applyFont="1" applyFill="1" applyBorder="1">
      <alignment vertical="center"/>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 fillId="0" borderId="0" xfId="0" applyFont="1">
      <alignment vertical="center"/>
    </xf>
    <xf numFmtId="0" fontId="8" fillId="3" borderId="1" xfId="0" applyFont="1" applyFill="1" applyBorder="1" applyAlignment="1">
      <alignment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2"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2" xfId="0" applyFont="1" applyFill="1" applyBorder="1">
      <alignment vertical="center"/>
    </xf>
    <xf numFmtId="0" fontId="8" fillId="2" borderId="3" xfId="0" applyFont="1" applyFill="1" applyBorder="1">
      <alignment vertical="center"/>
    </xf>
    <xf numFmtId="0" fontId="8" fillId="2" borderId="6" xfId="0" applyFont="1" applyFill="1" applyBorder="1">
      <alignment vertical="center"/>
    </xf>
    <xf numFmtId="0" fontId="8" fillId="2" borderId="9" xfId="0" applyFont="1" applyFill="1" applyBorder="1">
      <alignment vertical="center"/>
    </xf>
    <xf numFmtId="0" fontId="8" fillId="2" borderId="0"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8" fillId="2" borderId="15" xfId="0" applyFont="1" applyFill="1" applyBorder="1">
      <alignment vertical="center"/>
    </xf>
    <xf numFmtId="0" fontId="8" fillId="2" borderId="18" xfId="0" applyFont="1" applyFill="1" applyBorder="1">
      <alignment vertical="center"/>
    </xf>
    <xf numFmtId="0" fontId="8" fillId="2" borderId="1" xfId="0" applyFont="1" applyFill="1" applyBorder="1">
      <alignment vertical="center"/>
    </xf>
    <xf numFmtId="178" fontId="8" fillId="5" borderId="18" xfId="0" applyNumberFormat="1" applyFont="1" applyFill="1" applyBorder="1">
      <alignment vertical="center"/>
    </xf>
    <xf numFmtId="178" fontId="8" fillId="5" borderId="1" xfId="0" applyNumberFormat="1" applyFont="1" applyFill="1" applyBorder="1">
      <alignment vertical="center"/>
    </xf>
    <xf numFmtId="0" fontId="8" fillId="2" borderId="13" xfId="0" applyFont="1" applyFill="1" applyBorder="1">
      <alignment vertical="center"/>
    </xf>
    <xf numFmtId="0" fontId="8" fillId="2" borderId="14" xfId="0" applyFont="1" applyFill="1" applyBorder="1">
      <alignment vertical="center"/>
    </xf>
    <xf numFmtId="178" fontId="8" fillId="5" borderId="14" xfId="0" applyNumberFormat="1" applyFont="1" applyFill="1" applyBorder="1">
      <alignment vertical="center"/>
    </xf>
    <xf numFmtId="0" fontId="8" fillId="2" borderId="12" xfId="0" applyFont="1" applyFill="1" applyBorder="1">
      <alignment vertical="center"/>
    </xf>
    <xf numFmtId="0" fontId="8" fillId="0" borderId="0" xfId="0" applyFont="1" applyAlignment="1">
      <alignment vertical="center" shrinkToFi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5" fillId="3" borderId="1" xfId="0" applyFont="1" applyFill="1" applyBorder="1">
      <alignment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4" xfId="0" applyFont="1" applyFill="1" applyBorder="1">
      <alignment vertical="center"/>
    </xf>
    <xf numFmtId="0" fontId="8" fillId="2" borderId="28"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31" xfId="0" applyFont="1" applyFill="1" applyBorder="1" applyAlignment="1">
      <alignment vertical="center" shrinkToFit="1"/>
    </xf>
    <xf numFmtId="0" fontId="8" fillId="2" borderId="33" xfId="0" applyFont="1" applyFill="1" applyBorder="1" applyAlignment="1">
      <alignment vertical="center" shrinkToFit="1"/>
    </xf>
    <xf numFmtId="0" fontId="8" fillId="2" borderId="32" xfId="0" applyFont="1" applyFill="1" applyBorder="1" applyAlignment="1">
      <alignment vertical="center" shrinkToFit="1"/>
    </xf>
    <xf numFmtId="0" fontId="1" fillId="2" borderId="2" xfId="0" applyFont="1" applyFill="1" applyBorder="1" applyAlignment="1">
      <alignment vertical="center" shrinkToFit="1"/>
    </xf>
    <xf numFmtId="0" fontId="1" fillId="2" borderId="3" xfId="0" applyFont="1" applyFill="1" applyBorder="1" applyAlignment="1">
      <alignment vertical="center" shrinkToFit="1"/>
    </xf>
    <xf numFmtId="0" fontId="1" fillId="2" borderId="4" xfId="0" applyFont="1" applyFill="1" applyBorder="1" applyAlignment="1">
      <alignment vertical="center" shrinkToFit="1"/>
    </xf>
    <xf numFmtId="0" fontId="8" fillId="2" borderId="31" xfId="0" applyFont="1" applyFill="1" applyBorder="1">
      <alignment vertical="center"/>
    </xf>
    <xf numFmtId="0" fontId="8" fillId="2" borderId="33" xfId="0" applyFont="1" applyFill="1" applyBorder="1">
      <alignment vertical="center"/>
    </xf>
    <xf numFmtId="0" fontId="8" fillId="2" borderId="32" xfId="0" applyFont="1" applyFill="1" applyBorder="1">
      <alignment vertical="center"/>
    </xf>
    <xf numFmtId="0" fontId="8" fillId="2" borderId="13" xfId="0" applyFont="1" applyFill="1" applyBorder="1" applyAlignment="1">
      <alignment horizontal="center" vertical="center"/>
    </xf>
    <xf numFmtId="0" fontId="1" fillId="4" borderId="1" xfId="0" applyFont="1" applyFill="1" applyBorder="1">
      <alignment vertical="center"/>
    </xf>
    <xf numFmtId="0" fontId="1" fillId="2" borderId="8" xfId="0" applyFont="1" applyFill="1" applyBorder="1" applyAlignment="1">
      <alignment vertical="center" shrinkToFit="1"/>
    </xf>
    <xf numFmtId="0" fontId="1" fillId="2" borderId="6" xfId="0" applyFont="1" applyFill="1" applyBorder="1" applyAlignment="1">
      <alignment vertical="center" shrinkToFit="1"/>
    </xf>
    <xf numFmtId="0" fontId="1" fillId="2" borderId="7" xfId="0" applyFont="1" applyFill="1" applyBorder="1" applyAlignment="1">
      <alignment vertical="center" shrinkToFit="1"/>
    </xf>
    <xf numFmtId="0" fontId="1" fillId="2" borderId="10" xfId="0" applyFont="1" applyFill="1" applyBorder="1" applyAlignment="1">
      <alignment vertical="center" shrinkToFit="1"/>
    </xf>
    <xf numFmtId="0" fontId="1" fillId="2" borderId="11" xfId="0" applyFont="1" applyFill="1" applyBorder="1" applyAlignment="1">
      <alignment vertical="center" shrinkToFit="1"/>
    </xf>
    <xf numFmtId="0" fontId="1" fillId="2" borderId="12" xfId="0" applyFont="1" applyFill="1" applyBorder="1" applyAlignment="1">
      <alignment vertical="center" shrinkToFit="1"/>
    </xf>
    <xf numFmtId="0" fontId="1" fillId="2" borderId="17" xfId="0" applyFont="1" applyFill="1" applyBorder="1">
      <alignment vertical="center"/>
    </xf>
    <xf numFmtId="0" fontId="1" fillId="2" borderId="18" xfId="0" applyFont="1" applyFill="1" applyBorder="1">
      <alignment vertical="center"/>
    </xf>
    <xf numFmtId="0" fontId="1" fillId="2" borderId="1" xfId="0" applyFont="1" applyFill="1" applyBorder="1" applyAlignment="1">
      <alignment vertical="center" wrapText="1"/>
    </xf>
    <xf numFmtId="0" fontId="1" fillId="2" borderId="14" xfId="0" applyFont="1" applyFill="1" applyBorder="1">
      <alignment vertical="center"/>
    </xf>
    <xf numFmtId="0" fontId="1" fillId="3" borderId="14" xfId="0" applyFont="1" applyFill="1" applyBorder="1">
      <alignment vertical="center"/>
    </xf>
    <xf numFmtId="0" fontId="1" fillId="2" borderId="13" xfId="0" applyFont="1" applyFill="1" applyBorder="1">
      <alignment vertical="center"/>
    </xf>
    <xf numFmtId="0" fontId="1" fillId="2" borderId="25" xfId="0" applyFont="1" applyFill="1" applyBorder="1">
      <alignment vertical="center"/>
    </xf>
    <xf numFmtId="0" fontId="1" fillId="2" borderId="8" xfId="0"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21" xfId="0" applyFont="1" applyFill="1" applyBorder="1" applyAlignment="1">
      <alignment horizontal="left" vertical="center"/>
    </xf>
    <xf numFmtId="0" fontId="1" fillId="2" borderId="13" xfId="0" applyFont="1" applyFill="1" applyBorder="1" applyAlignment="1">
      <alignment vertical="center" wrapText="1"/>
    </xf>
    <xf numFmtId="49" fontId="1" fillId="3" borderId="13" xfId="0" applyNumberFormat="1" applyFont="1" applyFill="1" applyBorder="1">
      <alignment vertical="center"/>
    </xf>
    <xf numFmtId="0" fontId="1" fillId="2" borderId="9" xfId="0" applyFont="1" applyFill="1" applyBorder="1" applyAlignment="1">
      <alignment vertical="center" wrapText="1"/>
    </xf>
    <xf numFmtId="0" fontId="1" fillId="2" borderId="0" xfId="0" applyFont="1" applyFill="1" applyBorder="1" applyAlignment="1">
      <alignment vertical="center" wrapText="1"/>
    </xf>
    <xf numFmtId="0" fontId="1" fillId="2" borderId="5" xfId="0" applyFont="1" applyFill="1" applyBorder="1" applyAlignment="1">
      <alignment vertical="center" wrapText="1"/>
    </xf>
    <xf numFmtId="0" fontId="1" fillId="2" borderId="15" xfId="0" applyFont="1" applyFill="1" applyBorder="1">
      <alignment vertical="center"/>
    </xf>
    <xf numFmtId="0" fontId="1" fillId="2" borderId="20" xfId="0" applyFont="1" applyFill="1" applyBorder="1">
      <alignment vertical="center"/>
    </xf>
    <xf numFmtId="0" fontId="1" fillId="2" borderId="22" xfId="0" applyFont="1" applyFill="1" applyBorder="1" applyAlignment="1">
      <alignment vertical="center" shrinkToFit="1"/>
    </xf>
    <xf numFmtId="0" fontId="1" fillId="2" borderId="23" xfId="0" applyFont="1" applyFill="1" applyBorder="1" applyAlignment="1">
      <alignment vertical="center" shrinkToFit="1"/>
    </xf>
    <xf numFmtId="0" fontId="1" fillId="2" borderId="24" xfId="0" applyFont="1" applyFill="1" applyBorder="1" applyAlignment="1">
      <alignment vertical="center" shrinkToFit="1"/>
    </xf>
    <xf numFmtId="49" fontId="1" fillId="3" borderId="1" xfId="0" applyNumberFormat="1" applyFont="1" applyFill="1" applyBorder="1">
      <alignment vertical="center"/>
    </xf>
    <xf numFmtId="0" fontId="8" fillId="3" borderId="14" xfId="0" applyFont="1" applyFill="1" applyBorder="1" applyAlignment="1">
      <alignment vertical="center" wrapText="1"/>
    </xf>
    <xf numFmtId="0" fontId="1" fillId="3" borderId="18" xfId="0" applyFont="1" applyFill="1" applyBorder="1">
      <alignment vertical="center"/>
    </xf>
    <xf numFmtId="0" fontId="1" fillId="2" borderId="16" xfId="0" applyFont="1" applyFill="1" applyBorder="1">
      <alignment vertical="center"/>
    </xf>
    <xf numFmtId="0" fontId="1" fillId="3" borderId="16" xfId="0" applyFont="1" applyFill="1" applyBorder="1">
      <alignment vertical="center"/>
    </xf>
    <xf numFmtId="0" fontId="1" fillId="4" borderId="2" xfId="0" applyFont="1" applyFill="1" applyBorder="1">
      <alignment vertical="center"/>
    </xf>
    <xf numFmtId="0" fontId="1" fillId="4" borderId="3" xfId="0" applyFont="1" applyFill="1" applyBorder="1">
      <alignment vertical="center"/>
    </xf>
    <xf numFmtId="0" fontId="1" fillId="4" borderId="4" xfId="0" applyFont="1" applyFill="1" applyBorder="1">
      <alignment vertical="center"/>
    </xf>
    <xf numFmtId="0" fontId="1" fillId="4" borderId="2" xfId="0" applyFont="1" applyFill="1" applyBorder="1" applyAlignment="1">
      <alignment vertical="center" shrinkToFit="1"/>
    </xf>
    <xf numFmtId="0" fontId="1" fillId="4" borderId="3" xfId="0" applyFont="1" applyFill="1" applyBorder="1" applyAlignment="1">
      <alignment vertical="center" shrinkToFit="1"/>
    </xf>
    <xf numFmtId="0" fontId="1" fillId="4" borderId="4" xfId="0" applyFont="1" applyFill="1" applyBorder="1" applyAlignment="1">
      <alignment vertical="center" shrinkToFi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8" fillId="0" borderId="0" xfId="0" applyFont="1" applyAlignment="1">
      <alignment vertical="center" wrapText="1" shrinkToFit="1"/>
    </xf>
    <xf numFmtId="0" fontId="1" fillId="3" borderId="2" xfId="0" applyFont="1" applyFill="1" applyBorder="1">
      <alignment vertical="center"/>
    </xf>
    <xf numFmtId="0" fontId="1" fillId="3" borderId="3" xfId="0" applyFont="1" applyFill="1" applyBorder="1">
      <alignment vertical="center"/>
    </xf>
    <xf numFmtId="0" fontId="1" fillId="3" borderId="4" xfId="0" applyFont="1" applyFill="1" applyBorder="1">
      <alignment vertical="center"/>
    </xf>
    <xf numFmtId="0" fontId="8" fillId="3" borderId="1" xfId="0" applyFont="1" applyFill="1" applyBorder="1" applyAlignment="1">
      <alignment horizontal="left" vertical="center"/>
    </xf>
    <xf numFmtId="0" fontId="8" fillId="2" borderId="8" xfId="0" applyFont="1" applyFill="1" applyBorder="1">
      <alignment vertical="center"/>
    </xf>
    <xf numFmtId="0" fontId="8" fillId="2" borderId="7" xfId="0" applyFont="1" applyFill="1" applyBorder="1">
      <alignment vertical="center"/>
    </xf>
    <xf numFmtId="38" fontId="8" fillId="3" borderId="1" xfId="1" applyFont="1" applyFill="1" applyBorder="1">
      <alignment vertical="center"/>
    </xf>
    <xf numFmtId="0" fontId="8" fillId="3" borderId="15" xfId="0" applyFont="1" applyFill="1" applyBorder="1">
      <alignment vertical="center"/>
    </xf>
    <xf numFmtId="38" fontId="8" fillId="3" borderId="17" xfId="1" applyFont="1" applyFill="1" applyBorder="1">
      <alignment vertical="center"/>
    </xf>
    <xf numFmtId="0" fontId="8" fillId="2" borderId="5" xfId="0" applyFont="1" applyFill="1" applyBorder="1">
      <alignment vertical="center"/>
    </xf>
    <xf numFmtId="38" fontId="8" fillId="3" borderId="24" xfId="1" applyFont="1" applyFill="1" applyBorder="1">
      <alignment vertical="center"/>
    </xf>
    <xf numFmtId="38" fontId="8" fillId="3" borderId="15" xfId="1" applyFont="1" applyFill="1" applyBorder="1">
      <alignment vertical="center"/>
    </xf>
    <xf numFmtId="38" fontId="8" fillId="3" borderId="13" xfId="1" applyFont="1" applyFill="1" applyBorder="1">
      <alignment vertical="center"/>
    </xf>
    <xf numFmtId="38" fontId="8" fillId="3" borderId="7" xfId="1" applyFont="1" applyFill="1" applyBorder="1">
      <alignment vertical="center"/>
    </xf>
    <xf numFmtId="0" fontId="8" fillId="3" borderId="13" xfId="0" applyFont="1" applyFill="1" applyBorder="1">
      <alignment vertical="center"/>
    </xf>
    <xf numFmtId="38" fontId="8" fillId="3" borderId="12" xfId="1" applyFont="1" applyFill="1" applyBorder="1">
      <alignment vertical="center"/>
    </xf>
    <xf numFmtId="38" fontId="8" fillId="3" borderId="4" xfId="1" applyFont="1" applyFill="1" applyBorder="1">
      <alignment vertical="center"/>
    </xf>
    <xf numFmtId="0" fontId="8" fillId="2" borderId="8" xfId="0" applyFont="1" applyFill="1" applyBorder="1" applyAlignment="1">
      <alignment vertical="center" shrinkToFit="1"/>
    </xf>
    <xf numFmtId="0" fontId="8" fillId="2" borderId="7" xfId="0" applyFont="1" applyFill="1" applyBorder="1" applyAlignment="1">
      <alignment vertical="center" shrinkToFit="1"/>
    </xf>
    <xf numFmtId="0" fontId="8" fillId="2" borderId="9" xfId="0" applyFont="1" applyFill="1" applyBorder="1" applyAlignment="1">
      <alignment vertical="center" shrinkToFit="1"/>
    </xf>
    <xf numFmtId="0" fontId="8" fillId="2" borderId="5" xfId="0" applyFont="1" applyFill="1" applyBorder="1" applyAlignment="1">
      <alignment vertical="center" shrinkToFit="1"/>
    </xf>
    <xf numFmtId="0" fontId="8" fillId="2" borderId="10" xfId="0" applyFont="1" applyFill="1" applyBorder="1" applyAlignment="1">
      <alignment vertical="center" shrinkToFit="1"/>
    </xf>
    <xf numFmtId="0" fontId="8" fillId="2" borderId="12" xfId="0" applyFont="1" applyFill="1" applyBorder="1" applyAlignment="1">
      <alignment vertical="center" shrinkToFit="1"/>
    </xf>
    <xf numFmtId="0" fontId="8" fillId="2" borderId="2" xfId="0" applyFont="1" applyFill="1" applyBorder="1" applyAlignment="1">
      <alignment vertical="center" shrinkToFit="1"/>
    </xf>
    <xf numFmtId="0" fontId="8" fillId="2" borderId="4" xfId="0" applyFont="1" applyFill="1" applyBorder="1" applyAlignment="1">
      <alignment vertical="center" shrinkToFit="1"/>
    </xf>
    <xf numFmtId="0" fontId="1" fillId="2" borderId="1" xfId="0" applyFont="1" applyFill="1" applyBorder="1" applyAlignment="1">
      <alignment horizontal="center" vertical="center"/>
    </xf>
    <xf numFmtId="0" fontId="8" fillId="0" borderId="6" xfId="0" applyFont="1" applyBorder="1">
      <alignment vertical="center"/>
    </xf>
    <xf numFmtId="0" fontId="5" fillId="2"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xf>
    <xf numFmtId="0" fontId="19" fillId="6" borderId="4" xfId="0" applyFont="1" applyFill="1" applyBorder="1" applyAlignment="1">
      <alignment horizontal="center" vertical="center"/>
    </xf>
    <xf numFmtId="0" fontId="8" fillId="0" borderId="17" xfId="0" applyFont="1" applyBorder="1" applyAlignment="1">
      <alignment horizontal="center" vertical="center"/>
    </xf>
    <xf numFmtId="0" fontId="19" fillId="0" borderId="2" xfId="0" applyFont="1" applyFill="1" applyBorder="1">
      <alignment vertical="center"/>
    </xf>
    <xf numFmtId="0" fontId="19" fillId="0" borderId="4" xfId="0" applyFont="1" applyFill="1" applyBorder="1">
      <alignment vertical="center"/>
    </xf>
    <xf numFmtId="181" fontId="19" fillId="0" borderId="1" xfId="0" applyNumberFormat="1" applyFont="1" applyFill="1" applyBorder="1">
      <alignment vertical="center"/>
    </xf>
    <xf numFmtId="0" fontId="8" fillId="0" borderId="16" xfId="0" applyFont="1" applyBorder="1" applyAlignment="1">
      <alignment horizontal="center" vertical="center"/>
    </xf>
    <xf numFmtId="0" fontId="19" fillId="7" borderId="2" xfId="0" applyFont="1" applyFill="1" applyBorder="1">
      <alignment vertical="center"/>
    </xf>
    <xf numFmtId="0" fontId="19" fillId="7" borderId="4" xfId="0" applyFont="1" applyFill="1" applyBorder="1">
      <alignment vertical="center"/>
    </xf>
    <xf numFmtId="181" fontId="19" fillId="7" borderId="1" xfId="0" applyNumberFormat="1" applyFont="1" applyFill="1" applyBorder="1">
      <alignment vertical="center"/>
    </xf>
    <xf numFmtId="0" fontId="8" fillId="0" borderId="13" xfId="0" applyFont="1" applyBorder="1" applyAlignment="1">
      <alignment horizontal="center" vertical="center"/>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179" fontId="19" fillId="7" borderId="1" xfId="0" applyNumberFormat="1" applyFont="1" applyFill="1" applyBorder="1">
      <alignment vertical="center"/>
    </xf>
    <xf numFmtId="0" fontId="8" fillId="0" borderId="13" xfId="0" applyFont="1" applyBorder="1" applyAlignment="1">
      <alignment horizontal="center" vertical="center" wrapText="1"/>
    </xf>
    <xf numFmtId="178" fontId="19" fillId="0" borderId="1" xfId="0" applyNumberFormat="1" applyFont="1" applyFill="1" applyBorder="1">
      <alignment vertical="center"/>
    </xf>
    <xf numFmtId="178" fontId="19" fillId="7" borderId="1" xfId="0" applyNumberFormat="1" applyFont="1" applyFill="1" applyBorder="1">
      <alignment vertical="center"/>
    </xf>
    <xf numFmtId="176" fontId="19" fillId="7" borderId="1" xfId="0" applyNumberFormat="1" applyFont="1" applyFill="1" applyBorder="1">
      <alignment vertical="center"/>
    </xf>
    <xf numFmtId="176" fontId="19" fillId="0" borderId="1" xfId="0" applyNumberFormat="1" applyFont="1" applyFill="1" applyBorder="1">
      <alignment vertical="center"/>
    </xf>
    <xf numFmtId="0" fontId="19" fillId="0" borderId="2" xfId="0" applyFont="1" applyFill="1" applyBorder="1" applyAlignment="1">
      <alignment vertical="center" shrinkToFit="1"/>
    </xf>
    <xf numFmtId="0" fontId="19" fillId="0" borderId="4" xfId="0" applyFont="1" applyFill="1" applyBorder="1" applyAlignment="1">
      <alignment vertical="center" shrinkToFit="1"/>
    </xf>
    <xf numFmtId="0" fontId="19" fillId="7" borderId="2" xfId="0" applyFont="1" applyFill="1" applyBorder="1" applyAlignment="1">
      <alignment vertical="center" shrinkToFit="1"/>
    </xf>
    <xf numFmtId="0" fontId="19" fillId="7" borderId="4" xfId="0" applyFont="1" applyFill="1" applyBorder="1" applyAlignment="1">
      <alignment vertical="center" shrinkToFit="1"/>
    </xf>
    <xf numFmtId="0" fontId="19" fillId="6" borderId="1" xfId="0" applyFont="1" applyFill="1" applyBorder="1" applyAlignment="1">
      <alignment horizontal="center" vertical="center"/>
    </xf>
    <xf numFmtId="0" fontId="19" fillId="7" borderId="1" xfId="0" applyFont="1" applyFill="1" applyBorder="1" applyAlignment="1">
      <alignment vertical="center" shrinkToFit="1"/>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0" fontId="19" fillId="0" borderId="6" xfId="0" applyFont="1" applyFill="1" applyBorder="1" applyAlignment="1">
      <alignment vertical="center" shrinkToFit="1"/>
    </xf>
    <xf numFmtId="0" fontId="19" fillId="0" borderId="7" xfId="0" applyFont="1" applyFill="1" applyBorder="1" applyAlignment="1">
      <alignment vertical="center" shrinkToFit="1"/>
    </xf>
    <xf numFmtId="0" fontId="19" fillId="0" borderId="10" xfId="0" applyFont="1" applyFill="1" applyBorder="1" applyAlignment="1">
      <alignment vertical="center" shrinkToFit="1"/>
    </xf>
    <xf numFmtId="0" fontId="19" fillId="0" borderId="11" xfId="0" applyFont="1" applyFill="1" applyBorder="1" applyAlignment="1">
      <alignment vertical="center" shrinkToFit="1"/>
    </xf>
    <xf numFmtId="0" fontId="19" fillId="0" borderId="12" xfId="0" applyFont="1" applyFill="1" applyBorder="1" applyAlignment="1">
      <alignment vertical="center" shrinkToFit="1"/>
    </xf>
    <xf numFmtId="178" fontId="19" fillId="0" borderId="17" xfId="0" applyNumberFormat="1" applyFont="1" applyFill="1" applyBorder="1">
      <alignment vertical="center"/>
    </xf>
    <xf numFmtId="178" fontId="19" fillId="0" borderId="13" xfId="0" applyNumberFormat="1" applyFont="1" applyFill="1" applyBorder="1">
      <alignment vertical="center"/>
    </xf>
    <xf numFmtId="0" fontId="8" fillId="0" borderId="1" xfId="0" applyFont="1" applyBorder="1" applyAlignment="1">
      <alignment horizontal="center" vertical="center"/>
    </xf>
    <xf numFmtId="176" fontId="8" fillId="0" borderId="1" xfId="0" applyNumberFormat="1" applyFont="1" applyBorder="1">
      <alignment vertical="center"/>
    </xf>
    <xf numFmtId="176" fontId="8" fillId="0" borderId="2" xfId="0" applyNumberFormat="1" applyFont="1" applyBorder="1">
      <alignment vertical="center"/>
    </xf>
    <xf numFmtId="0" fontId="8" fillId="0" borderId="4" xfId="0" applyFont="1" applyBorder="1">
      <alignment vertical="center"/>
    </xf>
    <xf numFmtId="0" fontId="8" fillId="7" borderId="1" xfId="0" applyFont="1" applyFill="1" applyBorder="1" applyAlignment="1">
      <alignment horizontal="center" vertical="center"/>
    </xf>
    <xf numFmtId="176" fontId="8" fillId="7" borderId="1" xfId="0" applyNumberFormat="1" applyFont="1" applyFill="1" applyBorder="1">
      <alignment vertical="center"/>
    </xf>
    <xf numFmtId="176" fontId="8" fillId="7" borderId="1" xfId="0" quotePrefix="1" applyNumberFormat="1" applyFont="1" applyFill="1" applyBorder="1" applyAlignment="1">
      <alignment horizontal="right" vertical="center"/>
    </xf>
    <xf numFmtId="176" fontId="8" fillId="7" borderId="2" xfId="0" applyNumberFormat="1" applyFont="1" applyFill="1" applyBorder="1">
      <alignment vertical="center"/>
    </xf>
    <xf numFmtId="0" fontId="8" fillId="7" borderId="4" xfId="0" applyFont="1" applyFill="1" applyBorder="1">
      <alignment vertical="center"/>
    </xf>
    <xf numFmtId="0" fontId="22" fillId="4" borderId="35" xfId="0" applyFont="1" applyFill="1" applyBorder="1">
      <alignment vertical="center"/>
    </xf>
    <xf numFmtId="0" fontId="22" fillId="4" borderId="36" xfId="0" applyFont="1" applyFill="1" applyBorder="1">
      <alignment vertical="center"/>
    </xf>
    <xf numFmtId="0" fontId="22" fillId="4" borderId="37" xfId="0" applyFont="1" applyFill="1" applyBorder="1">
      <alignment vertical="center"/>
    </xf>
    <xf numFmtId="0" fontId="8" fillId="3" borderId="8" xfId="0" applyFont="1" applyFill="1" applyBorder="1" applyAlignment="1">
      <alignment vertical="center" wrapText="1"/>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8" fillId="3" borderId="9" xfId="0" applyFont="1" applyFill="1" applyBorder="1" applyAlignment="1">
      <alignment vertical="center" wrapText="1"/>
    </xf>
    <xf numFmtId="0" fontId="8" fillId="3" borderId="0" xfId="0" applyFont="1" applyFill="1" applyBorder="1" applyAlignment="1">
      <alignment vertical="center" wrapText="1"/>
    </xf>
    <xf numFmtId="0" fontId="8" fillId="3" borderId="5" xfId="0" applyFont="1" applyFill="1" applyBorder="1" applyAlignment="1">
      <alignment vertical="center" wrapText="1"/>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8" fillId="3" borderId="12" xfId="0" applyFont="1" applyFill="1" applyBorder="1" applyAlignment="1">
      <alignment vertical="center" wrapText="1"/>
    </xf>
    <xf numFmtId="0" fontId="8" fillId="3" borderId="1"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color rgb="FFCCFFCC"/>
      <color rgb="FFFFFFCC"/>
      <color rgb="FFFFFF99"/>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3.emf"/><Relationship Id="rId3" Type="http://schemas.openxmlformats.org/officeDocument/2006/relationships/image" Target="../media/image28.emf"/><Relationship Id="rId7" Type="http://schemas.openxmlformats.org/officeDocument/2006/relationships/image" Target="../media/image32.emf"/><Relationship Id="rId2" Type="http://schemas.openxmlformats.org/officeDocument/2006/relationships/image" Target="../media/image27.emf"/><Relationship Id="rId1" Type="http://schemas.openxmlformats.org/officeDocument/2006/relationships/image" Target="../media/image26.emf"/><Relationship Id="rId6" Type="http://schemas.openxmlformats.org/officeDocument/2006/relationships/image" Target="../media/image31.emf"/><Relationship Id="rId5" Type="http://schemas.openxmlformats.org/officeDocument/2006/relationships/image" Target="../media/image30.emf"/><Relationship Id="rId4" Type="http://schemas.openxmlformats.org/officeDocument/2006/relationships/image" Target="../media/image29.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41.emf"/><Relationship Id="rId3" Type="http://schemas.openxmlformats.org/officeDocument/2006/relationships/image" Target="../media/image36.emf"/><Relationship Id="rId7" Type="http://schemas.openxmlformats.org/officeDocument/2006/relationships/image" Target="../media/image40.emf"/><Relationship Id="rId2" Type="http://schemas.openxmlformats.org/officeDocument/2006/relationships/image" Target="../media/image35.emf"/><Relationship Id="rId1" Type="http://schemas.openxmlformats.org/officeDocument/2006/relationships/image" Target="../media/image34.emf"/><Relationship Id="rId6" Type="http://schemas.openxmlformats.org/officeDocument/2006/relationships/image" Target="../media/image39.emf"/><Relationship Id="rId5" Type="http://schemas.openxmlformats.org/officeDocument/2006/relationships/image" Target="../media/image38.emf"/><Relationship Id="rId4" Type="http://schemas.openxmlformats.org/officeDocument/2006/relationships/image" Target="../media/image37.emf"/></Relationships>
</file>

<file path=xl/drawings/drawing1.xml><?xml version="1.0" encoding="utf-8"?>
<xdr:wsDr xmlns:xdr="http://schemas.openxmlformats.org/drawingml/2006/spreadsheetDrawing" xmlns:a="http://schemas.openxmlformats.org/drawingml/2006/main">
  <xdr:twoCellAnchor editAs="oneCell">
    <xdr:from>
      <xdr:col>1</xdr:col>
      <xdr:colOff>670587</xdr:colOff>
      <xdr:row>107</xdr:row>
      <xdr:rowOff>9525</xdr:rowOff>
    </xdr:from>
    <xdr:to>
      <xdr:col>7</xdr:col>
      <xdr:colOff>485475</xdr:colOff>
      <xdr:row>116</xdr:row>
      <xdr:rowOff>142875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61087" y="19202400"/>
          <a:ext cx="4301163" cy="167640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control" Target="../activeX/activeX11.xml"/><Relationship Id="rId18" Type="http://schemas.openxmlformats.org/officeDocument/2006/relationships/control" Target="../activeX/activeX16.xml"/><Relationship Id="rId26" Type="http://schemas.openxmlformats.org/officeDocument/2006/relationships/control" Target="../activeX/activeX24.xml"/><Relationship Id="rId3" Type="http://schemas.openxmlformats.org/officeDocument/2006/relationships/control" Target="../activeX/activeX1.xml"/><Relationship Id="rId21" Type="http://schemas.openxmlformats.org/officeDocument/2006/relationships/control" Target="../activeX/activeX19.xml"/><Relationship Id="rId7" Type="http://schemas.openxmlformats.org/officeDocument/2006/relationships/control" Target="../activeX/activeX5.xml"/><Relationship Id="rId12" Type="http://schemas.openxmlformats.org/officeDocument/2006/relationships/control" Target="../activeX/activeX10.xml"/><Relationship Id="rId17" Type="http://schemas.openxmlformats.org/officeDocument/2006/relationships/control" Target="../activeX/activeX15.xml"/><Relationship Id="rId25" Type="http://schemas.openxmlformats.org/officeDocument/2006/relationships/control" Target="../activeX/activeX23.xml"/><Relationship Id="rId2" Type="http://schemas.openxmlformats.org/officeDocument/2006/relationships/vmlDrawing" Target="../drawings/vmlDrawing1.vml"/><Relationship Id="rId16" Type="http://schemas.openxmlformats.org/officeDocument/2006/relationships/control" Target="../activeX/activeX14.xml"/><Relationship Id="rId20" Type="http://schemas.openxmlformats.org/officeDocument/2006/relationships/control" Target="../activeX/activeX18.xml"/><Relationship Id="rId1" Type="http://schemas.openxmlformats.org/officeDocument/2006/relationships/printerSettings" Target="../printerSettings/printerSettings1.bin"/><Relationship Id="rId6" Type="http://schemas.openxmlformats.org/officeDocument/2006/relationships/control" Target="../activeX/activeX4.xml"/><Relationship Id="rId11" Type="http://schemas.openxmlformats.org/officeDocument/2006/relationships/control" Target="../activeX/activeX9.xml"/><Relationship Id="rId24" Type="http://schemas.openxmlformats.org/officeDocument/2006/relationships/control" Target="../activeX/activeX22.xml"/><Relationship Id="rId5" Type="http://schemas.openxmlformats.org/officeDocument/2006/relationships/control" Target="../activeX/activeX3.xml"/><Relationship Id="rId15" Type="http://schemas.openxmlformats.org/officeDocument/2006/relationships/control" Target="../activeX/activeX13.xml"/><Relationship Id="rId23" Type="http://schemas.openxmlformats.org/officeDocument/2006/relationships/control" Target="../activeX/activeX21.xml"/><Relationship Id="rId10" Type="http://schemas.openxmlformats.org/officeDocument/2006/relationships/control" Target="../activeX/activeX8.xml"/><Relationship Id="rId19" Type="http://schemas.openxmlformats.org/officeDocument/2006/relationships/control" Target="../activeX/activeX17.xml"/><Relationship Id="rId4" Type="http://schemas.openxmlformats.org/officeDocument/2006/relationships/control" Target="../activeX/activeX2.xml"/><Relationship Id="rId9" Type="http://schemas.openxmlformats.org/officeDocument/2006/relationships/control" Target="../activeX/activeX7.xml"/><Relationship Id="rId14" Type="http://schemas.openxmlformats.org/officeDocument/2006/relationships/control" Target="../activeX/activeX12.xml"/><Relationship Id="rId22" Type="http://schemas.openxmlformats.org/officeDocument/2006/relationships/control" Target="../activeX/activeX2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9.xml"/><Relationship Id="rId3" Type="http://schemas.openxmlformats.org/officeDocument/2006/relationships/vmlDrawing" Target="../drawings/vmlDrawing2.vml"/><Relationship Id="rId7" Type="http://schemas.openxmlformats.org/officeDocument/2006/relationships/control" Target="../activeX/activeX28.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7.xml"/><Relationship Id="rId11" Type="http://schemas.openxmlformats.org/officeDocument/2006/relationships/control" Target="../activeX/activeX32.xml"/><Relationship Id="rId5" Type="http://schemas.openxmlformats.org/officeDocument/2006/relationships/control" Target="../activeX/activeX26.xml"/><Relationship Id="rId10" Type="http://schemas.openxmlformats.org/officeDocument/2006/relationships/control" Target="../activeX/activeX31.xml"/><Relationship Id="rId4" Type="http://schemas.openxmlformats.org/officeDocument/2006/relationships/control" Target="../activeX/activeX25.xml"/><Relationship Id="rId9" Type="http://schemas.openxmlformats.org/officeDocument/2006/relationships/control" Target="../activeX/activeX30.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8.xml"/><Relationship Id="rId3" Type="http://schemas.openxmlformats.org/officeDocument/2006/relationships/control" Target="../activeX/activeX33.xml"/><Relationship Id="rId7" Type="http://schemas.openxmlformats.org/officeDocument/2006/relationships/control" Target="../activeX/activeX37.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6" Type="http://schemas.openxmlformats.org/officeDocument/2006/relationships/control" Target="../activeX/activeX36.xml"/><Relationship Id="rId5" Type="http://schemas.openxmlformats.org/officeDocument/2006/relationships/control" Target="../activeX/activeX35.xml"/><Relationship Id="rId10" Type="http://schemas.openxmlformats.org/officeDocument/2006/relationships/control" Target="../activeX/activeX40.xml"/><Relationship Id="rId4" Type="http://schemas.openxmlformats.org/officeDocument/2006/relationships/control" Target="../activeX/activeX34.xml"/><Relationship Id="rId9" Type="http://schemas.openxmlformats.org/officeDocument/2006/relationships/control" Target="../activeX/activeX3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M55"/>
  <sheetViews>
    <sheetView tabSelected="1" view="pageBreakPreview" zoomScaleNormal="100" zoomScaleSheetLayoutView="100" workbookViewId="0"/>
  </sheetViews>
  <sheetFormatPr defaultRowHeight="13.5"/>
  <cols>
    <col min="1" max="2" width="2.5" style="2" customWidth="1"/>
    <col min="3" max="3" width="16.25" style="2" customWidth="1"/>
    <col min="4" max="5" width="13.125" style="2" customWidth="1"/>
    <col min="6" max="10" width="9" style="2"/>
    <col min="11" max="11" width="1.25" style="2" customWidth="1"/>
    <col min="12" max="13" width="9" style="2"/>
  </cols>
  <sheetData>
    <row r="1" spans="1:13" ht="16.5" customHeight="1">
      <c r="A1" s="2" t="s">
        <v>1</v>
      </c>
      <c r="J1" s="110" t="s">
        <v>355</v>
      </c>
    </row>
    <row r="3" spans="1:13">
      <c r="A3" s="1"/>
      <c r="B3" s="1" t="s">
        <v>2</v>
      </c>
      <c r="C3" s="1"/>
      <c r="D3" s="1"/>
      <c r="E3" s="1"/>
      <c r="F3" s="1"/>
      <c r="G3" s="1"/>
      <c r="H3" s="1"/>
      <c r="I3" s="1"/>
      <c r="J3" s="1"/>
      <c r="K3" s="1"/>
      <c r="L3" s="1"/>
      <c r="M3" s="1"/>
    </row>
    <row r="4" spans="1:13">
      <c r="A4" s="1"/>
      <c r="B4" s="1"/>
      <c r="C4" s="1"/>
      <c r="D4" s="1"/>
      <c r="E4" s="1"/>
      <c r="F4" s="1"/>
      <c r="G4" s="1"/>
      <c r="H4" s="1"/>
      <c r="I4" s="1"/>
      <c r="J4" s="1"/>
      <c r="K4" s="1"/>
      <c r="L4" s="1"/>
      <c r="M4" s="1"/>
    </row>
    <row r="5" spans="1:13" ht="16.5" customHeight="1">
      <c r="A5" s="1"/>
      <c r="B5" s="30" t="s">
        <v>351</v>
      </c>
      <c r="C5" s="1"/>
      <c r="D5" s="1"/>
      <c r="E5" s="1"/>
      <c r="F5" s="1"/>
      <c r="G5" s="1"/>
      <c r="H5" s="1"/>
      <c r="I5" s="1"/>
      <c r="J5" s="1"/>
      <c r="K5" s="1"/>
      <c r="L5" s="1"/>
      <c r="M5" s="1"/>
    </row>
    <row r="6" spans="1:13" ht="16.5" customHeight="1">
      <c r="A6" s="1"/>
      <c r="B6" s="1"/>
      <c r="C6" s="122" t="s">
        <v>3</v>
      </c>
      <c r="D6" s="122"/>
      <c r="E6" s="124"/>
      <c r="F6" s="124"/>
      <c r="G6" s="124"/>
      <c r="H6" s="124"/>
      <c r="I6" s="124"/>
      <c r="J6" s="124"/>
      <c r="K6" s="1"/>
      <c r="L6" s="1"/>
      <c r="M6" s="1"/>
    </row>
    <row r="7" spans="1:13" ht="16.5" customHeight="1">
      <c r="A7" s="1"/>
      <c r="B7" s="1"/>
      <c r="C7" s="122" t="s">
        <v>6</v>
      </c>
      <c r="D7" s="122"/>
      <c r="E7" s="124"/>
      <c r="F7" s="124"/>
      <c r="G7" s="124"/>
      <c r="H7" s="124"/>
      <c r="I7" s="124"/>
      <c r="J7" s="124"/>
      <c r="K7" s="1"/>
      <c r="L7" s="1"/>
      <c r="M7" s="1"/>
    </row>
    <row r="8" spans="1:13" ht="16.5" customHeight="1">
      <c r="A8" s="1"/>
      <c r="B8" s="1"/>
      <c r="C8" s="122" t="s">
        <v>4</v>
      </c>
      <c r="D8" s="24" t="s">
        <v>7</v>
      </c>
      <c r="E8" s="125"/>
      <c r="F8" s="125"/>
      <c r="G8" s="125"/>
      <c r="H8" s="125"/>
      <c r="I8" s="125"/>
      <c r="J8" s="125"/>
      <c r="K8" s="1"/>
      <c r="L8" s="1"/>
      <c r="M8" s="1"/>
    </row>
    <row r="9" spans="1:13" ht="16.5" customHeight="1">
      <c r="A9" s="1"/>
      <c r="B9" s="1"/>
      <c r="C9" s="122"/>
      <c r="D9" s="26" t="s">
        <v>5</v>
      </c>
      <c r="E9" s="126"/>
      <c r="F9" s="126"/>
      <c r="G9" s="126"/>
      <c r="H9" s="126"/>
      <c r="I9" s="126"/>
      <c r="J9" s="126"/>
      <c r="K9" s="1"/>
      <c r="L9" s="1"/>
      <c r="M9" s="1"/>
    </row>
    <row r="10" spans="1:13" ht="16.5" customHeight="1">
      <c r="A10" s="1"/>
      <c r="B10" s="1"/>
      <c r="C10" s="122"/>
      <c r="D10" s="26" t="s">
        <v>8</v>
      </c>
      <c r="E10" s="126"/>
      <c r="F10" s="126"/>
      <c r="G10" s="126"/>
      <c r="H10" s="126"/>
      <c r="I10" s="126"/>
      <c r="J10" s="126"/>
      <c r="K10" s="1"/>
      <c r="L10" s="1"/>
      <c r="M10" s="1"/>
    </row>
    <row r="11" spans="1:13" ht="16.5" customHeight="1">
      <c r="A11" s="1"/>
      <c r="B11" s="1"/>
      <c r="C11" s="122"/>
      <c r="D11" s="25" t="s">
        <v>9</v>
      </c>
      <c r="E11" s="131"/>
      <c r="F11" s="131"/>
      <c r="G11" s="131"/>
      <c r="H11" s="131"/>
      <c r="I11" s="131"/>
      <c r="J11" s="131"/>
      <c r="K11" s="1"/>
      <c r="L11" s="1"/>
      <c r="M11" s="1"/>
    </row>
    <row r="12" spans="1:13">
      <c r="A12" s="1"/>
      <c r="B12" s="1"/>
      <c r="C12" s="1"/>
      <c r="D12" s="1"/>
      <c r="E12" s="1"/>
      <c r="F12" s="1"/>
      <c r="G12" s="1"/>
      <c r="H12" s="1"/>
      <c r="I12" s="1"/>
      <c r="J12" s="1"/>
      <c r="K12" s="1"/>
      <c r="L12" s="1"/>
      <c r="M12" s="1"/>
    </row>
    <row r="13" spans="1:13" ht="16.5" customHeight="1">
      <c r="A13" s="1"/>
      <c r="B13" s="30" t="s">
        <v>350</v>
      </c>
      <c r="C13" s="1"/>
      <c r="D13" s="1"/>
      <c r="E13" s="1"/>
      <c r="F13" s="1"/>
      <c r="G13" s="1"/>
      <c r="H13" s="1"/>
      <c r="I13" s="1"/>
      <c r="J13" s="1"/>
      <c r="K13" s="1"/>
      <c r="L13" s="1"/>
      <c r="M13" s="1"/>
    </row>
    <row r="14" spans="1:13" ht="16.5" customHeight="1">
      <c r="A14" s="1"/>
      <c r="B14" s="1"/>
      <c r="C14" s="122" t="s">
        <v>10</v>
      </c>
      <c r="D14" s="129" t="s">
        <v>11</v>
      </c>
      <c r="E14" s="130"/>
      <c r="F14" s="116"/>
      <c r="G14" s="117"/>
      <c r="H14" s="117"/>
      <c r="I14" s="117"/>
      <c r="J14" s="118"/>
      <c r="K14" s="1"/>
      <c r="L14" s="1"/>
      <c r="M14" s="1"/>
    </row>
    <row r="15" spans="1:13" ht="39" customHeight="1">
      <c r="A15" s="1"/>
      <c r="B15" s="1"/>
      <c r="C15" s="122"/>
      <c r="D15" s="127" t="s">
        <v>356</v>
      </c>
      <c r="E15" s="128"/>
      <c r="F15" s="119"/>
      <c r="G15" s="120"/>
      <c r="H15" s="120"/>
      <c r="I15" s="120"/>
      <c r="J15" s="121"/>
      <c r="K15" s="1"/>
      <c r="L15" s="1"/>
      <c r="M15" s="1"/>
    </row>
    <row r="16" spans="1:13">
      <c r="A16" s="1"/>
      <c r="B16" s="1"/>
      <c r="C16" s="1"/>
      <c r="D16" s="1"/>
      <c r="E16" s="1"/>
      <c r="F16" s="1"/>
      <c r="G16" s="1"/>
      <c r="H16" s="1"/>
      <c r="I16" s="1"/>
      <c r="J16" s="1"/>
      <c r="K16" s="1"/>
      <c r="L16" s="1"/>
      <c r="M16" s="1"/>
    </row>
    <row r="17" spans="1:13">
      <c r="A17" s="1"/>
      <c r="B17" s="1"/>
      <c r="C17" s="1" t="s">
        <v>14</v>
      </c>
      <c r="D17" s="1"/>
      <c r="E17" s="1"/>
      <c r="F17" s="1"/>
      <c r="G17" s="1"/>
      <c r="H17" s="1"/>
      <c r="I17" s="1"/>
      <c r="J17" s="1"/>
      <c r="K17" s="1"/>
      <c r="L17" s="1"/>
      <c r="M17" s="1"/>
    </row>
    <row r="18" spans="1:13" ht="16.5" customHeight="1">
      <c r="A18" s="1"/>
      <c r="B18" s="1"/>
      <c r="C18" s="122" t="s">
        <v>12</v>
      </c>
      <c r="D18" s="129" t="s">
        <v>11</v>
      </c>
      <c r="E18" s="130"/>
      <c r="F18" s="116"/>
      <c r="G18" s="117"/>
      <c r="H18" s="117"/>
      <c r="I18" s="117"/>
      <c r="J18" s="118"/>
      <c r="K18" s="1"/>
      <c r="L18" s="1"/>
      <c r="M18" s="1"/>
    </row>
    <row r="19" spans="1:13" ht="39" customHeight="1">
      <c r="A19" s="1"/>
      <c r="B19" s="1"/>
      <c r="C19" s="122"/>
      <c r="D19" s="127" t="s">
        <v>356</v>
      </c>
      <c r="E19" s="128"/>
      <c r="F19" s="119"/>
      <c r="G19" s="120"/>
      <c r="H19" s="120"/>
      <c r="I19" s="120"/>
      <c r="J19" s="121"/>
      <c r="K19" s="1"/>
      <c r="L19" s="1"/>
      <c r="M19" s="1"/>
    </row>
    <row r="20" spans="1:13">
      <c r="A20" s="1"/>
      <c r="B20" s="1"/>
      <c r="C20" s="1"/>
      <c r="D20" s="1"/>
      <c r="E20" s="1"/>
      <c r="F20" s="1"/>
      <c r="G20" s="1"/>
      <c r="H20" s="1"/>
      <c r="I20" s="1"/>
      <c r="J20" s="1"/>
      <c r="K20" s="1"/>
      <c r="L20" s="1"/>
      <c r="M20" s="1"/>
    </row>
    <row r="21" spans="1:13" ht="16.5" customHeight="1">
      <c r="A21" s="1"/>
      <c r="B21" s="1"/>
      <c r="C21" s="122" t="s">
        <v>13</v>
      </c>
      <c r="D21" s="129" t="s">
        <v>11</v>
      </c>
      <c r="E21" s="130"/>
      <c r="F21" s="116"/>
      <c r="G21" s="117"/>
      <c r="H21" s="117"/>
      <c r="I21" s="117"/>
      <c r="J21" s="118"/>
      <c r="K21" s="1"/>
      <c r="L21" s="1"/>
      <c r="M21" s="1"/>
    </row>
    <row r="22" spans="1:13" ht="39" customHeight="1">
      <c r="A22" s="1"/>
      <c r="B22" s="1"/>
      <c r="C22" s="122"/>
      <c r="D22" s="127" t="s">
        <v>356</v>
      </c>
      <c r="E22" s="128"/>
      <c r="F22" s="119"/>
      <c r="G22" s="120"/>
      <c r="H22" s="120"/>
      <c r="I22" s="120"/>
      <c r="J22" s="121"/>
      <c r="K22" s="1"/>
      <c r="L22" s="1"/>
      <c r="M22" s="1"/>
    </row>
    <row r="23" spans="1:13">
      <c r="A23" s="1"/>
      <c r="B23" s="1"/>
      <c r="C23" s="1"/>
      <c r="D23" s="1"/>
      <c r="E23" s="1"/>
      <c r="F23" s="1"/>
      <c r="G23" s="1"/>
      <c r="H23" s="1"/>
      <c r="I23" s="1"/>
      <c r="J23" s="1"/>
      <c r="K23" s="1"/>
      <c r="L23" s="1"/>
      <c r="M23" s="1"/>
    </row>
    <row r="24" spans="1:13" ht="16.5" customHeight="1">
      <c r="A24" s="1"/>
      <c r="B24" s="1"/>
      <c r="C24" s="122" t="s">
        <v>16</v>
      </c>
      <c r="D24" s="122"/>
      <c r="E24" s="3"/>
      <c r="F24" s="1" t="s">
        <v>15</v>
      </c>
      <c r="G24" s="1"/>
      <c r="H24" s="1"/>
      <c r="I24" s="1"/>
      <c r="J24" s="1"/>
      <c r="K24" s="1"/>
      <c r="L24" s="1"/>
      <c r="M24" s="1"/>
    </row>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30" t="s">
        <v>349</v>
      </c>
      <c r="C27" s="1"/>
      <c r="D27" s="1"/>
      <c r="E27" s="1"/>
      <c r="F27" s="1"/>
      <c r="G27" s="1"/>
      <c r="H27" s="1"/>
      <c r="I27" s="1"/>
      <c r="J27" s="1"/>
      <c r="K27" s="1"/>
      <c r="L27" s="1"/>
      <c r="M27" s="1"/>
    </row>
    <row r="28" spans="1:13">
      <c r="A28" s="1"/>
      <c r="B28" s="1"/>
      <c r="C28" s="111" t="s">
        <v>360</v>
      </c>
      <c r="D28" s="1"/>
      <c r="E28" s="1"/>
      <c r="F28" s="1"/>
      <c r="G28" s="1"/>
      <c r="H28" s="1"/>
      <c r="I28" s="1"/>
      <c r="J28" s="1"/>
      <c r="K28" s="1"/>
      <c r="L28" s="1"/>
      <c r="M28" s="1"/>
    </row>
    <row r="29" spans="1:13">
      <c r="A29" s="1"/>
      <c r="B29" s="1"/>
      <c r="C29" s="111" t="s">
        <v>361</v>
      </c>
      <c r="D29" s="1"/>
      <c r="E29" s="1"/>
      <c r="F29" s="1"/>
      <c r="G29" s="1"/>
      <c r="H29" s="1"/>
      <c r="I29" s="1"/>
      <c r="J29" s="1"/>
      <c r="K29" s="1"/>
      <c r="L29" s="1"/>
      <c r="M29" s="1"/>
    </row>
    <row r="30" spans="1:13">
      <c r="A30" s="1"/>
      <c r="B30" s="1"/>
      <c r="C30" s="111"/>
      <c r="D30" s="1"/>
      <c r="E30" s="1"/>
      <c r="F30" s="1"/>
      <c r="G30" s="1"/>
      <c r="H30" s="1"/>
      <c r="I30" s="1"/>
      <c r="J30" s="1"/>
      <c r="K30" s="1"/>
      <c r="L30" s="1"/>
      <c r="M30" s="1"/>
    </row>
    <row r="31" spans="1:13">
      <c r="A31" s="1"/>
      <c r="B31" s="1"/>
      <c r="C31" s="111" t="s">
        <v>362</v>
      </c>
      <c r="D31" s="1"/>
      <c r="E31" s="1"/>
      <c r="F31" s="1"/>
      <c r="G31" s="1"/>
      <c r="H31" s="1"/>
      <c r="I31" s="1"/>
      <c r="J31" s="1"/>
      <c r="K31" s="1"/>
      <c r="L31" s="1"/>
      <c r="M31" s="1"/>
    </row>
    <row r="32" spans="1:13">
      <c r="A32" s="1"/>
      <c r="B32" s="1"/>
      <c r="C32" s="96" t="s">
        <v>353</v>
      </c>
      <c r="D32" s="1"/>
      <c r="E32" s="1"/>
      <c r="F32" s="1"/>
      <c r="G32" s="1"/>
      <c r="H32" s="1"/>
      <c r="I32" s="1"/>
      <c r="J32" s="1"/>
      <c r="K32" s="1"/>
      <c r="L32" s="1"/>
      <c r="M32" s="1"/>
    </row>
    <row r="33" spans="1:13">
      <c r="A33" s="1"/>
      <c r="B33" s="1"/>
      <c r="D33" s="1"/>
      <c r="E33" s="1"/>
      <c r="F33" s="1"/>
      <c r="G33" s="1"/>
      <c r="H33" s="1"/>
      <c r="I33" s="1"/>
      <c r="J33" s="1"/>
      <c r="K33" s="1"/>
      <c r="L33" s="1"/>
      <c r="M33" s="1"/>
    </row>
    <row r="34" spans="1:13">
      <c r="A34" s="1"/>
      <c r="B34" s="1"/>
      <c r="C34" s="1"/>
      <c r="D34" s="1"/>
      <c r="E34" s="1"/>
      <c r="F34" s="1"/>
      <c r="G34" s="1"/>
      <c r="H34" s="1"/>
      <c r="I34" s="1"/>
      <c r="J34" s="1"/>
      <c r="K34" s="1"/>
      <c r="L34" s="1"/>
      <c r="M34" s="1"/>
    </row>
    <row r="35" spans="1:13">
      <c r="A35" s="1"/>
      <c r="B35" s="1"/>
      <c r="D35" s="1"/>
      <c r="E35" s="1"/>
      <c r="F35" s="1"/>
      <c r="G35" s="1"/>
      <c r="H35" s="1"/>
      <c r="I35" s="1"/>
      <c r="J35" s="1"/>
      <c r="K35" s="1"/>
      <c r="L35" s="1"/>
      <c r="M35" s="1"/>
    </row>
    <row r="36" spans="1:13">
      <c r="A36" s="1"/>
      <c r="B36" s="1"/>
      <c r="C36" s="1"/>
      <c r="D36" s="1"/>
      <c r="E36" s="1"/>
      <c r="F36" s="1"/>
      <c r="G36" s="1"/>
      <c r="H36" s="1"/>
      <c r="I36" s="1"/>
      <c r="J36" s="1"/>
      <c r="K36" s="1"/>
      <c r="L36" s="1"/>
      <c r="M36" s="1"/>
    </row>
    <row r="37" spans="1:13">
      <c r="A37" s="1"/>
      <c r="B37" s="1"/>
      <c r="C37" s="1"/>
      <c r="D37" s="1"/>
      <c r="E37" s="1"/>
      <c r="F37" s="1"/>
      <c r="G37" s="1"/>
      <c r="H37" s="1"/>
      <c r="I37" s="1"/>
      <c r="J37" s="1"/>
      <c r="K37" s="1"/>
      <c r="L37" s="1"/>
      <c r="M37" s="1"/>
    </row>
    <row r="38" spans="1:13">
      <c r="A38" s="1"/>
      <c r="B38" s="1"/>
      <c r="C38" s="1"/>
      <c r="D38" s="1"/>
      <c r="E38" s="1"/>
      <c r="F38" s="1"/>
      <c r="G38" s="1"/>
      <c r="H38" s="1"/>
      <c r="I38" s="1"/>
      <c r="J38" s="1"/>
      <c r="K38" s="1"/>
      <c r="L38" s="1"/>
      <c r="M38" s="1"/>
    </row>
    <row r="39" spans="1:13">
      <c r="A39" s="1"/>
      <c r="B39" s="1"/>
      <c r="C39" s="1"/>
      <c r="D39" s="1"/>
      <c r="E39" s="1"/>
      <c r="F39" s="1"/>
      <c r="G39" s="1"/>
      <c r="H39" s="1"/>
      <c r="I39" s="1"/>
      <c r="J39" s="1"/>
      <c r="K39" s="1"/>
      <c r="L39" s="1"/>
      <c r="M39" s="1"/>
    </row>
    <row r="40" spans="1:13">
      <c r="A40" s="1"/>
      <c r="B40" s="1"/>
      <c r="C40" s="1"/>
      <c r="D40" s="1"/>
      <c r="E40" s="1"/>
      <c r="F40" s="1"/>
      <c r="G40" s="1"/>
      <c r="H40" s="1"/>
      <c r="I40" s="1"/>
      <c r="J40" s="1"/>
      <c r="K40" s="1"/>
      <c r="L40" s="1"/>
      <c r="M40" s="1"/>
    </row>
    <row r="41" spans="1:13">
      <c r="A41" s="1"/>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43" spans="1:13">
      <c r="A43" s="1"/>
      <c r="B43" s="1"/>
      <c r="C43" s="1"/>
      <c r="D43" s="1"/>
      <c r="E43" s="1"/>
      <c r="F43" s="1"/>
      <c r="G43" s="1"/>
      <c r="H43" s="1"/>
      <c r="I43" s="1"/>
      <c r="J43" s="1"/>
      <c r="K43" s="1"/>
      <c r="L43" s="1"/>
      <c r="M43" s="1"/>
    </row>
    <row r="44" spans="1:13">
      <c r="A44" s="1"/>
      <c r="B44" s="1"/>
      <c r="C44" s="1"/>
      <c r="D44" s="1"/>
      <c r="E44" s="1"/>
      <c r="F44" s="1"/>
      <c r="G44" s="1"/>
      <c r="H44" s="1"/>
      <c r="I44" s="1"/>
      <c r="J44" s="1"/>
      <c r="K44" s="1"/>
      <c r="L44" s="1"/>
      <c r="M44" s="1"/>
    </row>
    <row r="45" spans="1:13">
      <c r="A45" s="1"/>
      <c r="B45" s="1"/>
      <c r="C45" s="1"/>
      <c r="D45" s="1"/>
      <c r="E45" s="1"/>
      <c r="F45" s="1"/>
      <c r="G45" s="1"/>
      <c r="H45" s="1"/>
      <c r="I45" s="1"/>
      <c r="J45" s="1"/>
      <c r="K45" s="1"/>
      <c r="L45" s="1"/>
      <c r="M45" s="1"/>
    </row>
    <row r="54" spans="2:11" ht="16.5" customHeight="1">
      <c r="B54" s="30" t="s">
        <v>352</v>
      </c>
    </row>
    <row r="55" spans="2:11" ht="30" customHeight="1">
      <c r="B55" s="123" t="s">
        <v>363</v>
      </c>
      <c r="C55" s="123"/>
      <c r="D55" s="123"/>
      <c r="E55" s="123"/>
      <c r="F55" s="123"/>
      <c r="G55" s="123"/>
      <c r="H55" s="123"/>
      <c r="I55" s="123"/>
      <c r="J55" s="123"/>
      <c r="K55" s="123"/>
    </row>
  </sheetData>
  <mergeCells count="26">
    <mergeCell ref="C6:D6"/>
    <mergeCell ref="C7:D7"/>
    <mergeCell ref="C8:C11"/>
    <mergeCell ref="D19:E19"/>
    <mergeCell ref="D21:E21"/>
    <mergeCell ref="C18:C19"/>
    <mergeCell ref="E11:J11"/>
    <mergeCell ref="C21:C22"/>
    <mergeCell ref="F21:J21"/>
    <mergeCell ref="F22:J22"/>
    <mergeCell ref="D14:E14"/>
    <mergeCell ref="D15:E15"/>
    <mergeCell ref="D18:E18"/>
    <mergeCell ref="D22:E22"/>
    <mergeCell ref="F18:J18"/>
    <mergeCell ref="F19:J19"/>
    <mergeCell ref="E6:J6"/>
    <mergeCell ref="E7:J7"/>
    <mergeCell ref="E8:J8"/>
    <mergeCell ref="E9:J9"/>
    <mergeCell ref="E10:J10"/>
    <mergeCell ref="F14:J14"/>
    <mergeCell ref="F15:J15"/>
    <mergeCell ref="C14:C15"/>
    <mergeCell ref="B55:K55"/>
    <mergeCell ref="C24:D24"/>
  </mergeCells>
  <phoneticPr fontId="2"/>
  <pageMargins left="0.51181102362204722" right="0.51181102362204722" top="0.59055118110236227" bottom="0.59055118110236227" header="0.31496062992125984" footer="0.31496062992125984"/>
  <pageSetup paperSize="9" orientation="portrait" r:id="rId1"/>
  <headerFooter>
    <oddFooter xml:space="preserve">&amp;R&amp;"HGPｺﾞｼｯｸM,ﾒﾃﾞｨｳﾑ"&amp;12&amp;K92D050HOUSE OF THE YEAR IN ENERGY 2014 &amp;"-,標準"&amp;11&amp;K01+000  </oddFooter>
  </headerFooter>
  <legacyDrawing r:id="rId2"/>
  <controls>
    <control shapeId="1050" r:id="rId3" name="CheckBox24"/>
    <control shapeId="1049" r:id="rId4" name="CheckBox23"/>
    <control shapeId="1048" r:id="rId5" name="CheckBox22"/>
    <control shapeId="1047" r:id="rId6" name="CheckBox21"/>
    <control shapeId="1046" r:id="rId7" name="CheckBox20"/>
    <control shapeId="1045" r:id="rId8" name="CheckBox19"/>
    <control shapeId="1044" r:id="rId9" name="CheckBox18"/>
    <control shapeId="1043" r:id="rId10" name="CheckBox17"/>
    <control shapeId="1042" r:id="rId11" name="CheckBox16"/>
    <control shapeId="1041" r:id="rId12" name="CheckBox15"/>
    <control shapeId="1040" r:id="rId13" name="CheckBox14"/>
    <control shapeId="1039" r:id="rId14" name="CheckBox13"/>
    <control shapeId="1038" r:id="rId15" name="CheckBox12"/>
    <control shapeId="1037" r:id="rId16" name="CheckBox11"/>
    <control shapeId="1036" r:id="rId17" name="CheckBox10"/>
    <control shapeId="1035" r:id="rId18" name="CheckBox9"/>
    <control shapeId="1034" r:id="rId19" name="CheckBox8"/>
    <control shapeId="1033" r:id="rId20" name="CheckBox7"/>
    <control shapeId="1032" r:id="rId21" name="CheckBox6"/>
    <control shapeId="1031" r:id="rId22" name="CheckBox5"/>
    <control shapeId="1030" r:id="rId23" name="CheckBox4"/>
    <control shapeId="1029" r:id="rId24" name="CheckBox3"/>
    <control shapeId="1028" r:id="rId25" name="CheckBox2"/>
    <control shapeId="1027" r:id="rId26" name="CheckBox1"/>
  </controls>
</worksheet>
</file>

<file path=xl/worksheets/sheet2.xml><?xml version="1.0" encoding="utf-8"?>
<worksheet xmlns="http://schemas.openxmlformats.org/spreadsheetml/2006/main" xmlns:r="http://schemas.openxmlformats.org/officeDocument/2006/relationships">
  <dimension ref="A1:M38"/>
  <sheetViews>
    <sheetView view="pageBreakPreview" zoomScaleNormal="100" zoomScaleSheetLayoutView="100" workbookViewId="0"/>
  </sheetViews>
  <sheetFormatPr defaultRowHeight="13.5"/>
  <cols>
    <col min="1" max="2" width="2.5" style="2" customWidth="1"/>
    <col min="3" max="10" width="9" style="2"/>
    <col min="11" max="11" width="19.375" style="2" customWidth="1"/>
    <col min="12" max="12" width="2.5" style="2" customWidth="1"/>
    <col min="13" max="13" width="9" style="2"/>
  </cols>
  <sheetData>
    <row r="1" spans="1:13" ht="16.5" customHeight="1">
      <c r="A1" s="2" t="s">
        <v>344</v>
      </c>
      <c r="K1" s="110" t="s">
        <v>355</v>
      </c>
    </row>
    <row r="3" spans="1:13" ht="30" customHeight="1">
      <c r="A3" s="123" t="s">
        <v>345</v>
      </c>
      <c r="B3" s="123"/>
      <c r="C3" s="123"/>
      <c r="D3" s="123"/>
      <c r="E3" s="123"/>
      <c r="F3" s="123"/>
      <c r="G3" s="123"/>
      <c r="H3" s="123"/>
      <c r="I3" s="123"/>
      <c r="J3" s="123"/>
      <c r="K3" s="123"/>
      <c r="M3"/>
    </row>
    <row r="4" spans="1:13" s="2" customFormat="1" ht="30" customHeight="1">
      <c r="A4" s="132" t="s">
        <v>346</v>
      </c>
      <c r="B4" s="132"/>
      <c r="C4" s="132"/>
      <c r="D4" s="132"/>
      <c r="E4" s="132"/>
      <c r="F4" s="132"/>
      <c r="G4" s="132"/>
      <c r="H4" s="132"/>
      <c r="I4" s="132"/>
      <c r="J4" s="132"/>
      <c r="K4" s="132"/>
    </row>
    <row r="5" spans="1:13" s="2" customFormat="1">
      <c r="B5" s="4"/>
      <c r="C5" s="4"/>
      <c r="D5" s="4"/>
      <c r="E5" s="4"/>
      <c r="F5" s="4"/>
      <c r="G5" s="4"/>
      <c r="H5" s="4"/>
      <c r="I5" s="4"/>
      <c r="J5" s="4"/>
      <c r="K5" s="4"/>
    </row>
    <row r="6" spans="1:13" s="2" customFormat="1" ht="30" customHeight="1">
      <c r="A6" s="123" t="s">
        <v>348</v>
      </c>
      <c r="B6" s="123"/>
      <c r="C6" s="123"/>
      <c r="D6" s="123"/>
      <c r="E6" s="123"/>
      <c r="F6" s="123"/>
      <c r="G6" s="123"/>
      <c r="H6" s="123"/>
      <c r="I6" s="123"/>
      <c r="J6" s="123"/>
      <c r="K6" s="123"/>
    </row>
    <row r="7" spans="1:13" s="2" customFormat="1" ht="30" customHeight="1">
      <c r="A7" s="123" t="s">
        <v>364</v>
      </c>
      <c r="B7" s="123"/>
      <c r="C7" s="123"/>
      <c r="D7" s="123"/>
      <c r="E7" s="123"/>
      <c r="F7" s="123"/>
      <c r="G7" s="123"/>
      <c r="H7" s="123"/>
      <c r="I7" s="123"/>
      <c r="J7" s="123"/>
      <c r="K7" s="123"/>
    </row>
    <row r="8" spans="1:13" s="2" customFormat="1">
      <c r="B8" s="4"/>
      <c r="C8" s="4"/>
      <c r="D8" s="4"/>
      <c r="E8" s="4"/>
      <c r="F8" s="4"/>
      <c r="G8" s="4"/>
      <c r="H8" s="4"/>
      <c r="I8" s="4"/>
      <c r="J8" s="4"/>
      <c r="K8" s="4"/>
    </row>
    <row r="9" spans="1:13" s="2" customFormat="1" ht="30" customHeight="1">
      <c r="A9" s="134" t="s">
        <v>482</v>
      </c>
      <c r="B9" s="134"/>
      <c r="C9" s="134"/>
      <c r="D9" s="134"/>
      <c r="E9" s="134"/>
      <c r="F9" s="134"/>
      <c r="G9" s="134"/>
      <c r="H9" s="134"/>
      <c r="I9" s="134"/>
      <c r="J9" s="134"/>
      <c r="K9" s="134"/>
    </row>
    <row r="10" spans="1:13" s="2" customFormat="1" ht="30" customHeight="1">
      <c r="A10" s="123" t="s">
        <v>477</v>
      </c>
      <c r="B10" s="123"/>
      <c r="C10" s="123"/>
      <c r="D10" s="123"/>
      <c r="E10" s="123"/>
      <c r="F10" s="123"/>
      <c r="G10" s="123"/>
      <c r="H10" s="123"/>
      <c r="I10" s="123"/>
      <c r="J10" s="123"/>
      <c r="K10" s="123"/>
    </row>
    <row r="11" spans="1:13" s="2" customFormat="1" ht="30" customHeight="1">
      <c r="A11" s="123" t="s">
        <v>365</v>
      </c>
      <c r="B11" s="123"/>
      <c r="C11" s="123"/>
      <c r="D11" s="123"/>
      <c r="E11" s="123"/>
      <c r="F11" s="123"/>
      <c r="G11" s="123"/>
      <c r="H11" s="123"/>
      <c r="I11" s="123"/>
      <c r="J11" s="123"/>
      <c r="K11" s="123"/>
    </row>
    <row r="12" spans="1:13" s="2" customFormat="1" ht="30" customHeight="1">
      <c r="A12" s="123" t="s">
        <v>481</v>
      </c>
      <c r="B12" s="123"/>
      <c r="C12" s="123"/>
      <c r="D12" s="123"/>
      <c r="E12" s="123"/>
      <c r="F12" s="123"/>
      <c r="G12" s="123"/>
      <c r="H12" s="123"/>
      <c r="I12" s="123"/>
      <c r="J12" s="123"/>
      <c r="K12" s="123"/>
    </row>
    <row r="13" spans="1:13" s="2" customFormat="1">
      <c r="B13" s="4"/>
      <c r="C13" s="4"/>
      <c r="D13" s="4"/>
      <c r="E13" s="4"/>
      <c r="F13" s="4"/>
      <c r="G13" s="4"/>
      <c r="H13" s="4"/>
      <c r="I13" s="4"/>
      <c r="J13" s="4"/>
      <c r="K13" s="4"/>
    </row>
    <row r="14" spans="1:13" s="2" customFormat="1" ht="105" customHeight="1">
      <c r="A14" s="132" t="s">
        <v>483</v>
      </c>
      <c r="B14" s="133"/>
      <c r="C14" s="133"/>
      <c r="D14" s="133"/>
      <c r="E14" s="133"/>
      <c r="F14" s="133"/>
      <c r="G14" s="133"/>
      <c r="H14" s="133"/>
      <c r="I14" s="133"/>
      <c r="J14" s="133"/>
      <c r="K14" s="133"/>
    </row>
    <row r="15" spans="1:13" s="2" customFormat="1">
      <c r="B15" s="4"/>
      <c r="C15" s="4"/>
      <c r="D15" s="4"/>
      <c r="E15" s="4"/>
      <c r="F15" s="4"/>
      <c r="G15" s="4"/>
      <c r="H15" s="4"/>
      <c r="I15" s="4"/>
      <c r="J15" s="4"/>
      <c r="K15" s="4"/>
    </row>
    <row r="16" spans="1:13" s="2" customFormat="1">
      <c r="B16" s="4"/>
      <c r="C16" s="4"/>
      <c r="D16" s="4"/>
      <c r="E16" s="4"/>
      <c r="F16" s="4"/>
      <c r="G16" s="4"/>
      <c r="H16" s="4"/>
      <c r="I16" s="4"/>
      <c r="J16" s="4"/>
      <c r="K16" s="4"/>
    </row>
    <row r="17" spans="2:11" s="2" customFormat="1">
      <c r="B17" s="4"/>
      <c r="C17" s="4"/>
      <c r="D17" s="4"/>
      <c r="E17" s="4"/>
      <c r="F17" s="4"/>
      <c r="G17" s="4"/>
      <c r="H17" s="4"/>
      <c r="I17" s="4"/>
      <c r="J17" s="4"/>
      <c r="K17" s="4"/>
    </row>
    <row r="18" spans="2:11" s="2" customFormat="1">
      <c r="B18" s="4"/>
      <c r="C18" s="4"/>
      <c r="D18" s="4"/>
      <c r="E18" s="4"/>
      <c r="F18" s="4"/>
      <c r="G18" s="4"/>
      <c r="H18" s="4"/>
      <c r="I18" s="4"/>
      <c r="J18" s="4"/>
      <c r="K18" s="4"/>
    </row>
    <row r="19" spans="2:11" s="2" customFormat="1">
      <c r="B19" s="4"/>
      <c r="C19" s="4"/>
      <c r="D19" s="4"/>
      <c r="E19" s="4"/>
      <c r="F19" s="4"/>
      <c r="G19" s="4"/>
      <c r="H19" s="4"/>
      <c r="I19" s="4"/>
      <c r="J19" s="4"/>
      <c r="K19" s="4"/>
    </row>
    <row r="20" spans="2:11" s="2" customFormat="1">
      <c r="B20" s="4"/>
      <c r="C20" s="4"/>
      <c r="D20" s="4"/>
      <c r="E20" s="4"/>
      <c r="F20" s="4"/>
      <c r="G20" s="4"/>
      <c r="H20" s="4"/>
      <c r="I20" s="4"/>
      <c r="J20" s="4"/>
      <c r="K20" s="4"/>
    </row>
    <row r="21" spans="2:11" s="2" customFormat="1">
      <c r="B21" s="4"/>
      <c r="C21" s="4"/>
      <c r="D21" s="4"/>
      <c r="E21" s="4"/>
      <c r="F21" s="4"/>
      <c r="G21" s="4"/>
      <c r="H21" s="4"/>
      <c r="I21" s="4"/>
      <c r="J21" s="4"/>
      <c r="K21" s="4"/>
    </row>
    <row r="22" spans="2:11" s="2" customFormat="1">
      <c r="B22" s="4"/>
      <c r="C22" s="4"/>
      <c r="D22" s="4"/>
      <c r="E22" s="4"/>
      <c r="F22" s="4"/>
      <c r="G22" s="4"/>
      <c r="H22" s="4"/>
      <c r="I22" s="4"/>
      <c r="J22" s="4"/>
      <c r="K22" s="4"/>
    </row>
    <row r="23" spans="2:11" s="2" customFormat="1">
      <c r="B23" s="4"/>
      <c r="C23" s="4"/>
      <c r="D23" s="4"/>
      <c r="E23" s="4"/>
      <c r="F23" s="4"/>
      <c r="G23" s="4"/>
      <c r="H23" s="4"/>
      <c r="I23" s="4"/>
      <c r="J23" s="4"/>
      <c r="K23" s="4"/>
    </row>
    <row r="24" spans="2:11" s="2" customFormat="1">
      <c r="B24" s="4"/>
      <c r="C24" s="4"/>
      <c r="D24" s="4"/>
      <c r="E24" s="4"/>
      <c r="F24" s="4"/>
      <c r="G24" s="4"/>
      <c r="H24" s="4"/>
      <c r="I24" s="4"/>
      <c r="J24" s="4"/>
      <c r="K24" s="4"/>
    </row>
    <row r="25" spans="2:11" s="2" customFormat="1">
      <c r="B25" s="4"/>
      <c r="C25" s="4"/>
      <c r="D25" s="4"/>
      <c r="E25" s="4"/>
      <c r="F25" s="4"/>
      <c r="G25" s="4"/>
      <c r="H25" s="4"/>
      <c r="I25" s="4"/>
      <c r="J25" s="4"/>
      <c r="K25" s="4"/>
    </row>
    <row r="26" spans="2:11" s="2" customFormat="1">
      <c r="B26" s="4"/>
      <c r="C26" s="4"/>
      <c r="D26" s="4"/>
      <c r="E26" s="4"/>
      <c r="F26" s="4"/>
      <c r="G26" s="4"/>
      <c r="H26" s="4"/>
      <c r="I26" s="4"/>
      <c r="J26" s="4"/>
      <c r="K26" s="4"/>
    </row>
    <row r="27" spans="2:11" s="2" customFormat="1">
      <c r="B27" s="4"/>
      <c r="C27" s="4"/>
      <c r="D27" s="4"/>
      <c r="E27" s="4"/>
      <c r="F27" s="4"/>
      <c r="G27" s="4"/>
      <c r="H27" s="4"/>
      <c r="I27" s="4"/>
      <c r="J27" s="4"/>
      <c r="K27" s="4"/>
    </row>
    <row r="28" spans="2:11" s="2" customFormat="1">
      <c r="B28" s="4"/>
      <c r="C28" s="4"/>
      <c r="D28" s="4"/>
      <c r="E28" s="4"/>
      <c r="F28" s="4"/>
      <c r="G28" s="4"/>
      <c r="H28" s="4"/>
      <c r="I28" s="4"/>
      <c r="J28" s="4"/>
      <c r="K28" s="4"/>
    </row>
    <row r="29" spans="2:11" s="2" customFormat="1">
      <c r="B29" s="4"/>
      <c r="C29" s="4"/>
      <c r="D29" s="4"/>
      <c r="E29" s="4"/>
      <c r="F29" s="4"/>
      <c r="G29" s="4"/>
      <c r="H29" s="4"/>
      <c r="I29" s="4"/>
      <c r="J29" s="4"/>
      <c r="K29" s="4"/>
    </row>
    <row r="30" spans="2:11" s="2" customFormat="1">
      <c r="B30" s="4"/>
      <c r="C30" s="4"/>
      <c r="D30" s="4"/>
      <c r="E30" s="4"/>
      <c r="F30" s="4"/>
      <c r="G30" s="4"/>
      <c r="H30" s="4"/>
      <c r="I30" s="4"/>
      <c r="J30" s="4"/>
      <c r="K30" s="4"/>
    </row>
    <row r="31" spans="2:11" s="2" customFormat="1">
      <c r="B31" s="4"/>
      <c r="C31" s="4"/>
      <c r="D31" s="4"/>
      <c r="E31" s="4"/>
      <c r="F31" s="4"/>
      <c r="G31" s="4"/>
      <c r="H31" s="4"/>
      <c r="I31" s="4"/>
      <c r="J31" s="4"/>
      <c r="K31" s="4"/>
    </row>
    <row r="32" spans="2:11" s="2" customFormat="1">
      <c r="B32" s="4"/>
      <c r="C32" s="4"/>
      <c r="D32" s="4"/>
      <c r="E32" s="4"/>
      <c r="F32" s="4"/>
      <c r="G32" s="4"/>
      <c r="H32" s="4"/>
      <c r="I32" s="4"/>
      <c r="J32" s="4"/>
      <c r="K32" s="4"/>
    </row>
    <row r="33" spans="2:11" s="2" customFormat="1">
      <c r="B33" s="4"/>
      <c r="C33" s="4"/>
      <c r="D33" s="4"/>
      <c r="E33" s="4"/>
      <c r="F33" s="4"/>
      <c r="G33" s="4"/>
      <c r="H33" s="4"/>
      <c r="I33" s="4"/>
      <c r="J33" s="4"/>
      <c r="K33" s="4"/>
    </row>
    <row r="34" spans="2:11" s="2" customFormat="1">
      <c r="B34" s="4"/>
      <c r="C34" s="4"/>
      <c r="D34" s="4"/>
      <c r="E34" s="4"/>
      <c r="F34" s="4"/>
      <c r="G34" s="4"/>
      <c r="H34" s="4"/>
      <c r="I34" s="4"/>
      <c r="J34" s="4"/>
      <c r="K34" s="4"/>
    </row>
    <row r="35" spans="2:11" s="2" customFormat="1">
      <c r="B35" s="4"/>
      <c r="C35" s="4"/>
      <c r="D35" s="4"/>
      <c r="E35" s="4"/>
      <c r="F35" s="4"/>
      <c r="G35" s="4"/>
      <c r="H35" s="4"/>
      <c r="I35" s="4"/>
      <c r="J35" s="4"/>
      <c r="K35" s="4"/>
    </row>
    <row r="36" spans="2:11" s="2" customFormat="1">
      <c r="B36" s="4"/>
      <c r="C36" s="4"/>
      <c r="D36" s="4"/>
      <c r="E36" s="4"/>
      <c r="F36" s="4"/>
      <c r="G36" s="4"/>
      <c r="H36" s="4"/>
      <c r="I36" s="4"/>
      <c r="J36" s="4"/>
      <c r="K36" s="4"/>
    </row>
    <row r="37" spans="2:11" s="2" customFormat="1">
      <c r="B37" s="4"/>
      <c r="C37" s="4"/>
      <c r="D37" s="4"/>
      <c r="E37" s="4"/>
      <c r="F37" s="4"/>
      <c r="G37" s="4"/>
      <c r="H37" s="4"/>
      <c r="I37" s="4"/>
      <c r="J37" s="4"/>
      <c r="K37" s="4"/>
    </row>
    <row r="38" spans="2:11" s="2" customFormat="1">
      <c r="B38" s="4"/>
      <c r="C38" s="4"/>
      <c r="D38" s="4"/>
      <c r="E38" s="4"/>
      <c r="F38" s="4"/>
      <c r="G38" s="4"/>
      <c r="H38" s="4"/>
      <c r="I38" s="4"/>
      <c r="J38" s="4"/>
      <c r="K38" s="4"/>
    </row>
  </sheetData>
  <mergeCells count="9">
    <mergeCell ref="A14:K14"/>
    <mergeCell ref="A7:K7"/>
    <mergeCell ref="A9:K9"/>
    <mergeCell ref="A3:K3"/>
    <mergeCell ref="A4:K4"/>
    <mergeCell ref="A6:K6"/>
    <mergeCell ref="A11:K11"/>
    <mergeCell ref="A10:K10"/>
    <mergeCell ref="A12:K12"/>
  </mergeCells>
  <phoneticPr fontId="2"/>
  <pageMargins left="0.43307086614173229" right="0.43307086614173229" top="0.59055118110236227" bottom="0.59055118110236227" header="0.31496062992125984" footer="0.31496062992125984"/>
  <pageSetup paperSize="9" orientation="portrait" r:id="rId1"/>
  <headerFooter>
    <oddFooter xml:space="preserve">&amp;R&amp;"HGPｺﾞｼｯｸM,ﾒﾃﾞｨｳﾑ"&amp;12&amp;K92D050HOUSE OF THE YEAR IN ENERGY 2014 </oddFooter>
  </headerFooter>
</worksheet>
</file>

<file path=xl/worksheets/sheet3.xml><?xml version="1.0" encoding="utf-8"?>
<worksheet xmlns="http://schemas.openxmlformats.org/spreadsheetml/2006/main" xmlns:r="http://schemas.openxmlformats.org/officeDocument/2006/relationships">
  <sheetPr codeName="Sheet2"/>
  <dimension ref="A1:N175"/>
  <sheetViews>
    <sheetView view="pageBreakPreview" zoomScaleNormal="100" zoomScaleSheetLayoutView="100" workbookViewId="0"/>
  </sheetViews>
  <sheetFormatPr defaultRowHeight="13.5"/>
  <cols>
    <col min="1" max="1" width="2.5" style="1" customWidth="1"/>
    <col min="2" max="2" width="9" style="1"/>
    <col min="3" max="3" width="15.25" style="1" customWidth="1"/>
    <col min="4" max="4" width="7.25" style="1" customWidth="1"/>
    <col min="5" max="5" width="9.625" style="1" customWidth="1"/>
    <col min="6" max="6" width="9" style="1"/>
    <col min="7" max="9" width="8.75" style="1" customWidth="1"/>
    <col min="10" max="10" width="8.75" customWidth="1"/>
  </cols>
  <sheetData>
    <row r="1" spans="1:14" s="29" customFormat="1" ht="15" customHeight="1">
      <c r="A1" s="2" t="s">
        <v>223</v>
      </c>
      <c r="B1" s="28"/>
      <c r="C1" s="28"/>
      <c r="D1" s="28"/>
      <c r="E1" s="28"/>
      <c r="F1" s="28"/>
      <c r="G1" s="1"/>
      <c r="H1" s="1"/>
      <c r="I1" s="1"/>
      <c r="J1" s="110" t="s">
        <v>355</v>
      </c>
      <c r="K1" s="28"/>
      <c r="L1" s="28"/>
      <c r="M1" s="28"/>
      <c r="N1" s="28"/>
    </row>
    <row r="2" spans="1:14" s="29" customFormat="1" ht="13.5" customHeight="1">
      <c r="A2" s="186" t="s">
        <v>347</v>
      </c>
      <c r="B2" s="186"/>
      <c r="C2" s="186"/>
      <c r="D2" s="186"/>
      <c r="E2" s="186"/>
      <c r="F2" s="186"/>
      <c r="G2" s="186"/>
      <c r="H2" s="186"/>
      <c r="I2" s="186"/>
      <c r="J2" s="186"/>
      <c r="K2" s="28"/>
      <c r="L2" s="28"/>
      <c r="M2" s="28"/>
      <c r="N2" s="28"/>
    </row>
    <row r="3" spans="1:14" s="2" customFormat="1" ht="15" customHeight="1">
      <c r="A3" s="156" t="s">
        <v>11</v>
      </c>
      <c r="B3" s="157"/>
      <c r="C3" s="158"/>
      <c r="D3" s="190"/>
      <c r="E3" s="190"/>
      <c r="F3" s="190"/>
      <c r="G3" s="190"/>
      <c r="H3" s="190"/>
      <c r="I3" s="4"/>
      <c r="J3" s="4"/>
    </row>
    <row r="4" spans="1:14" s="2" customFormat="1" ht="40.5" customHeight="1">
      <c r="A4" s="153" t="s">
        <v>131</v>
      </c>
      <c r="B4" s="154"/>
      <c r="C4" s="155"/>
      <c r="D4" s="190"/>
      <c r="E4" s="190"/>
      <c r="F4" s="190"/>
      <c r="G4" s="190"/>
      <c r="H4" s="190"/>
      <c r="I4" s="4"/>
      <c r="J4" s="4"/>
    </row>
    <row r="5" spans="1:14" s="29" customFormat="1" ht="7.5" customHeight="1">
      <c r="A5" s="1"/>
      <c r="F5" s="162"/>
      <c r="G5" s="162"/>
      <c r="H5" s="162"/>
      <c r="I5" s="162"/>
      <c r="J5" s="162"/>
      <c r="K5" s="28"/>
      <c r="L5" s="28"/>
      <c r="M5" s="28"/>
      <c r="N5" s="28"/>
    </row>
    <row r="6" spans="1:14" ht="27" customHeight="1">
      <c r="B6" s="1" t="s">
        <v>134</v>
      </c>
      <c r="G6" s="32" t="s">
        <v>89</v>
      </c>
      <c r="H6" s="32" t="s">
        <v>90</v>
      </c>
      <c r="I6" s="32" t="s">
        <v>105</v>
      </c>
      <c r="J6" s="32" t="s">
        <v>106</v>
      </c>
    </row>
    <row r="7" spans="1:14" ht="13.5" customHeight="1">
      <c r="B7" s="33"/>
      <c r="C7" s="33"/>
      <c r="D7" s="33"/>
      <c r="E7" s="33"/>
      <c r="F7" s="32" t="s">
        <v>91</v>
      </c>
      <c r="G7" s="43">
        <v>0.83</v>
      </c>
      <c r="H7" s="43">
        <v>0.17</v>
      </c>
      <c r="I7" s="43">
        <v>0</v>
      </c>
      <c r="J7" s="43">
        <v>0</v>
      </c>
    </row>
    <row r="8" spans="1:14" ht="27" customHeight="1">
      <c r="B8" s="159" t="s">
        <v>92</v>
      </c>
      <c r="C8" s="160"/>
      <c r="D8" s="161"/>
      <c r="E8" s="32" t="s">
        <v>94</v>
      </c>
      <c r="F8" s="31" t="s">
        <v>93</v>
      </c>
      <c r="G8" s="32" t="s">
        <v>135</v>
      </c>
      <c r="H8" s="32" t="s">
        <v>135</v>
      </c>
      <c r="I8" s="32" t="s">
        <v>135</v>
      </c>
      <c r="J8" s="32" t="s">
        <v>135</v>
      </c>
    </row>
    <row r="9" spans="1:14">
      <c r="B9" s="140" t="s">
        <v>95</v>
      </c>
      <c r="C9" s="141"/>
      <c r="D9" s="142"/>
      <c r="E9" s="40"/>
      <c r="F9" s="38"/>
      <c r="G9" s="39">
        <v>0.11</v>
      </c>
      <c r="H9" s="39">
        <v>0.11</v>
      </c>
      <c r="I9" s="45"/>
      <c r="J9" s="45"/>
    </row>
    <row r="10" spans="1:14">
      <c r="B10" s="140" t="s">
        <v>96</v>
      </c>
      <c r="C10" s="141"/>
      <c r="D10" s="142"/>
      <c r="E10" s="40">
        <v>0.16</v>
      </c>
      <c r="F10" s="38">
        <v>12</v>
      </c>
      <c r="G10" s="39">
        <f>$F10/1000/$E10</f>
        <v>7.4999999999999997E-2</v>
      </c>
      <c r="H10" s="39">
        <f>$F10/1000/$E10</f>
        <v>7.4999999999999997E-2</v>
      </c>
      <c r="I10" s="45"/>
      <c r="J10" s="45"/>
    </row>
    <row r="11" spans="1:14">
      <c r="B11" s="140" t="s">
        <v>97</v>
      </c>
      <c r="C11" s="141"/>
      <c r="D11" s="142"/>
      <c r="E11" s="40">
        <v>4.4999999999999998E-2</v>
      </c>
      <c r="F11" s="38">
        <v>100</v>
      </c>
      <c r="G11" s="39">
        <f>$F11/1000/$E11</f>
        <v>2.2222222222222223</v>
      </c>
      <c r="H11" s="46"/>
      <c r="I11" s="45"/>
      <c r="J11" s="45"/>
    </row>
    <row r="12" spans="1:14">
      <c r="B12" s="140" t="s">
        <v>98</v>
      </c>
      <c r="C12" s="141"/>
      <c r="D12" s="142"/>
      <c r="E12" s="40">
        <v>0.12</v>
      </c>
      <c r="F12" s="38">
        <v>100</v>
      </c>
      <c r="G12" s="46"/>
      <c r="H12" s="39">
        <f>$F12/1000/$E12</f>
        <v>0.83333333333333337</v>
      </c>
      <c r="I12" s="45"/>
      <c r="J12" s="45"/>
    </row>
    <row r="13" spans="1:14">
      <c r="B13" s="140" t="s">
        <v>99</v>
      </c>
      <c r="C13" s="141"/>
      <c r="D13" s="142"/>
      <c r="E13" s="40">
        <v>0.22</v>
      </c>
      <c r="F13" s="38">
        <v>12.5</v>
      </c>
      <c r="G13" s="39">
        <f>$F13/1000/$E13</f>
        <v>5.6818181818181823E-2</v>
      </c>
      <c r="H13" s="39">
        <f>$F13/1000/$E13</f>
        <v>5.6818181818181823E-2</v>
      </c>
      <c r="I13" s="45"/>
      <c r="J13" s="45"/>
    </row>
    <row r="14" spans="1:14" ht="14.25" thickBot="1">
      <c r="B14" s="163" t="s">
        <v>100</v>
      </c>
      <c r="C14" s="163"/>
      <c r="D14" s="163"/>
      <c r="E14" s="40"/>
      <c r="F14" s="38"/>
      <c r="G14" s="47">
        <v>0.11</v>
      </c>
      <c r="H14" s="47">
        <v>0.11</v>
      </c>
      <c r="I14" s="48"/>
      <c r="J14" s="48"/>
    </row>
    <row r="15" spans="1:14" ht="14.25" thickTop="1">
      <c r="C15" s="35"/>
      <c r="D15" s="35"/>
      <c r="E15" s="135" t="s">
        <v>101</v>
      </c>
      <c r="F15" s="135"/>
      <c r="G15" s="112">
        <f>SUM(G9:G14)</f>
        <v>2.5740404040404039</v>
      </c>
      <c r="H15" s="112">
        <f>SUM(H9:H14)</f>
        <v>1.1851515151515153</v>
      </c>
      <c r="I15" s="112">
        <f>SUM(I9:I14)</f>
        <v>0</v>
      </c>
      <c r="J15" s="112">
        <f>SUM(J9:J14)</f>
        <v>0</v>
      </c>
    </row>
    <row r="16" spans="1:14" ht="14.25" thickBot="1">
      <c r="C16" s="44"/>
      <c r="D16" s="35"/>
      <c r="E16" s="135" t="s">
        <v>102</v>
      </c>
      <c r="F16" s="135"/>
      <c r="G16" s="70">
        <f>IF(G15&gt;0,1/G15,0)</f>
        <v>0.38849429031118787</v>
      </c>
      <c r="H16" s="69">
        <f t="shared" ref="H16:J16" si="0">IF(H15&gt;0,1/H15,0)</f>
        <v>0.84377397085144457</v>
      </c>
      <c r="I16" s="69">
        <f t="shared" si="0"/>
        <v>0</v>
      </c>
      <c r="J16" s="69">
        <f t="shared" si="0"/>
        <v>0</v>
      </c>
    </row>
    <row r="17" spans="2:10" ht="14.25" customHeight="1" thickBot="1">
      <c r="C17" s="44"/>
      <c r="D17" s="36"/>
      <c r="E17" s="136" t="s">
        <v>132</v>
      </c>
      <c r="F17" s="137"/>
      <c r="G17" s="71">
        <f>IF(SUM(G7:J7)&gt;0,(G16*G7+H16*H7+I16*I7+J16*J7)/SUM(G7:J7),0)</f>
        <v>0.46589183600303152</v>
      </c>
      <c r="H17" s="37"/>
      <c r="I17" s="37"/>
      <c r="J17" s="37"/>
    </row>
    <row r="18" spans="2:10" ht="7.5" customHeight="1">
      <c r="C18" s="44"/>
    </row>
    <row r="19" spans="2:10" ht="14.25" customHeight="1">
      <c r="B19" s="1" t="s">
        <v>133</v>
      </c>
      <c r="C19" s="44"/>
      <c r="G19" s="32" t="s">
        <v>103</v>
      </c>
      <c r="H19" s="32" t="s">
        <v>104</v>
      </c>
      <c r="I19" s="32" t="s">
        <v>105</v>
      </c>
      <c r="J19" s="32" t="s">
        <v>106</v>
      </c>
    </row>
    <row r="20" spans="2:10" ht="13.5" customHeight="1">
      <c r="F20" s="31" t="s">
        <v>91</v>
      </c>
      <c r="G20" s="53"/>
      <c r="H20" s="53"/>
      <c r="I20" s="53"/>
      <c r="J20" s="53"/>
    </row>
    <row r="21" spans="2:10" ht="15" customHeight="1">
      <c r="B21" s="159" t="s">
        <v>92</v>
      </c>
      <c r="C21" s="160"/>
      <c r="D21" s="161"/>
      <c r="E21" s="32" t="s">
        <v>137</v>
      </c>
      <c r="F21" s="32" t="s">
        <v>138</v>
      </c>
      <c r="G21" s="32" t="s">
        <v>135</v>
      </c>
      <c r="H21" s="32" t="s">
        <v>135</v>
      </c>
      <c r="I21" s="32" t="s">
        <v>135</v>
      </c>
      <c r="J21" s="32" t="s">
        <v>135</v>
      </c>
    </row>
    <row r="22" spans="2:10">
      <c r="B22" s="140"/>
      <c r="C22" s="141"/>
      <c r="D22" s="142"/>
      <c r="E22" s="40"/>
      <c r="F22" s="38"/>
      <c r="G22" s="40"/>
      <c r="H22" s="40"/>
      <c r="I22" s="40"/>
      <c r="J22" s="40"/>
    </row>
    <row r="23" spans="2:10">
      <c r="B23" s="140"/>
      <c r="C23" s="141"/>
      <c r="D23" s="142"/>
      <c r="E23" s="40"/>
      <c r="F23" s="38"/>
      <c r="G23" s="40"/>
      <c r="H23" s="40"/>
      <c r="I23" s="40"/>
      <c r="J23" s="40"/>
    </row>
    <row r="24" spans="2:10">
      <c r="B24" s="140"/>
      <c r="C24" s="141"/>
      <c r="D24" s="142"/>
      <c r="E24" s="40"/>
      <c r="F24" s="38"/>
      <c r="G24" s="40"/>
      <c r="H24" s="40"/>
      <c r="I24" s="40"/>
      <c r="J24" s="40"/>
    </row>
    <row r="25" spans="2:10">
      <c r="B25" s="140"/>
      <c r="C25" s="141"/>
      <c r="D25" s="142"/>
      <c r="E25" s="40"/>
      <c r="F25" s="38"/>
      <c r="G25" s="40"/>
      <c r="H25" s="40"/>
      <c r="I25" s="40"/>
      <c r="J25" s="40"/>
    </row>
    <row r="26" spans="2:10">
      <c r="B26" s="140"/>
      <c r="C26" s="141"/>
      <c r="D26" s="142"/>
      <c r="E26" s="40"/>
      <c r="F26" s="38"/>
      <c r="G26" s="40"/>
      <c r="H26" s="40"/>
      <c r="I26" s="40"/>
      <c r="J26" s="40"/>
    </row>
    <row r="27" spans="2:10">
      <c r="B27" s="140"/>
      <c r="C27" s="141"/>
      <c r="D27" s="142"/>
      <c r="E27" s="40"/>
      <c r="F27" s="38"/>
      <c r="G27" s="40"/>
      <c r="H27" s="40"/>
      <c r="I27" s="40"/>
      <c r="J27" s="40"/>
    </row>
    <row r="28" spans="2:10" ht="14.25" thickBot="1">
      <c r="B28" s="140"/>
      <c r="C28" s="141"/>
      <c r="D28" s="142"/>
      <c r="E28" s="40"/>
      <c r="F28" s="38"/>
      <c r="G28" s="42"/>
      <c r="H28" s="42"/>
      <c r="I28" s="42"/>
      <c r="J28" s="42"/>
    </row>
    <row r="29" spans="2:10" ht="14.25" thickTop="1">
      <c r="C29" s="35"/>
      <c r="D29" s="35"/>
      <c r="E29" s="135" t="s">
        <v>101</v>
      </c>
      <c r="F29" s="135"/>
      <c r="G29" s="112">
        <f>SUM(G22:G28)</f>
        <v>0</v>
      </c>
      <c r="H29" s="112">
        <f>SUM(H22:H28)</f>
        <v>0</v>
      </c>
      <c r="I29" s="112">
        <f>SUM(I22:I28)</f>
        <v>0</v>
      </c>
      <c r="J29" s="112">
        <f>SUM(J22:J28)</f>
        <v>0</v>
      </c>
    </row>
    <row r="30" spans="2:10" ht="14.25" thickBot="1">
      <c r="C30" s="35"/>
      <c r="D30" s="35"/>
      <c r="E30" s="135" t="s">
        <v>102</v>
      </c>
      <c r="F30" s="135"/>
      <c r="G30" s="70">
        <f>IF(G29&gt;0,1/G29,0)</f>
        <v>0</v>
      </c>
      <c r="H30" s="69">
        <f t="shared" ref="H30:J30" si="1">IF(H29&gt;0,1/H29,0)</f>
        <v>0</v>
      </c>
      <c r="I30" s="69">
        <f t="shared" si="1"/>
        <v>0</v>
      </c>
      <c r="J30" s="69">
        <f t="shared" si="1"/>
        <v>0</v>
      </c>
    </row>
    <row r="31" spans="2:10" ht="14.25" customHeight="1" thickBot="1">
      <c r="C31" s="36"/>
      <c r="D31" s="36"/>
      <c r="E31" s="136" t="s">
        <v>132</v>
      </c>
      <c r="F31" s="137"/>
      <c r="G31" s="71">
        <f>IF(SUM(G20:J20)&gt;0,(G30*G20+H30*H20+I30*I20+J30*J20)/SUM(G20:J20),0)</f>
        <v>0</v>
      </c>
      <c r="H31" s="37"/>
      <c r="I31" s="37"/>
      <c r="J31" s="37"/>
    </row>
    <row r="32" spans="2:10" ht="7.5" customHeight="1">
      <c r="J32" s="1"/>
    </row>
    <row r="33" spans="2:10" ht="14.25" customHeight="1">
      <c r="B33" s="1" t="s">
        <v>140</v>
      </c>
      <c r="C33" s="44"/>
      <c r="E33" s="33"/>
      <c r="F33" s="33"/>
      <c r="G33" s="32" t="s">
        <v>103</v>
      </c>
      <c r="H33" s="32" t="s">
        <v>104</v>
      </c>
      <c r="I33" s="32" t="s">
        <v>105</v>
      </c>
      <c r="J33" s="32" t="s">
        <v>106</v>
      </c>
    </row>
    <row r="34" spans="2:10" ht="13.5" customHeight="1">
      <c r="B34" s="33"/>
      <c r="C34" s="33"/>
      <c r="D34" s="33"/>
      <c r="E34" s="33"/>
      <c r="F34" s="32" t="s">
        <v>91</v>
      </c>
      <c r="G34" s="53"/>
      <c r="H34" s="53"/>
      <c r="I34" s="53"/>
      <c r="J34" s="53"/>
    </row>
    <row r="35" spans="2:10" ht="15" customHeight="1">
      <c r="B35" s="159" t="s">
        <v>92</v>
      </c>
      <c r="C35" s="160"/>
      <c r="D35" s="161"/>
      <c r="E35" s="32" t="s">
        <v>137</v>
      </c>
      <c r="F35" s="32" t="s">
        <v>138</v>
      </c>
      <c r="G35" s="32" t="s">
        <v>135</v>
      </c>
      <c r="H35" s="32" t="s">
        <v>135</v>
      </c>
      <c r="I35" s="32" t="s">
        <v>135</v>
      </c>
      <c r="J35" s="32" t="s">
        <v>135</v>
      </c>
    </row>
    <row r="36" spans="2:10">
      <c r="B36" s="140"/>
      <c r="C36" s="141"/>
      <c r="D36" s="142"/>
      <c r="E36" s="39"/>
      <c r="F36" s="38"/>
      <c r="G36" s="39"/>
      <c r="H36" s="39"/>
      <c r="I36" s="39"/>
      <c r="J36" s="39"/>
    </row>
    <row r="37" spans="2:10">
      <c r="B37" s="140"/>
      <c r="C37" s="141"/>
      <c r="D37" s="142"/>
      <c r="E37" s="39"/>
      <c r="F37" s="38"/>
      <c r="G37" s="39"/>
      <c r="H37" s="39"/>
      <c r="I37" s="39"/>
      <c r="J37" s="39"/>
    </row>
    <row r="38" spans="2:10">
      <c r="B38" s="140"/>
      <c r="C38" s="141"/>
      <c r="D38" s="142"/>
      <c r="E38" s="39"/>
      <c r="F38" s="38"/>
      <c r="G38" s="39"/>
      <c r="H38" s="39"/>
      <c r="I38" s="39"/>
      <c r="J38" s="39"/>
    </row>
    <row r="39" spans="2:10">
      <c r="B39" s="140"/>
      <c r="C39" s="141"/>
      <c r="D39" s="142"/>
      <c r="E39" s="39"/>
      <c r="F39" s="38"/>
      <c r="G39" s="39"/>
      <c r="H39" s="39"/>
      <c r="I39" s="39"/>
      <c r="J39" s="39"/>
    </row>
    <row r="40" spans="2:10">
      <c r="B40" s="140"/>
      <c r="C40" s="141"/>
      <c r="D40" s="142"/>
      <c r="E40" s="39"/>
      <c r="F40" s="38"/>
      <c r="G40" s="39"/>
      <c r="H40" s="39"/>
      <c r="I40" s="39"/>
      <c r="J40" s="39"/>
    </row>
    <row r="41" spans="2:10">
      <c r="B41" s="140"/>
      <c r="C41" s="141"/>
      <c r="D41" s="142"/>
      <c r="E41" s="39"/>
      <c r="F41" s="38"/>
      <c r="G41" s="39"/>
      <c r="H41" s="39"/>
      <c r="I41" s="39"/>
      <c r="J41" s="39"/>
    </row>
    <row r="42" spans="2:10" ht="14.25" thickBot="1">
      <c r="B42" s="140"/>
      <c r="C42" s="141"/>
      <c r="D42" s="142"/>
      <c r="E42" s="39"/>
      <c r="F42" s="38"/>
      <c r="G42" s="41"/>
      <c r="H42" s="41"/>
      <c r="I42" s="41"/>
      <c r="J42" s="41"/>
    </row>
    <row r="43" spans="2:10" ht="14.25" thickTop="1">
      <c r="C43" s="35"/>
      <c r="D43" s="35"/>
      <c r="E43" s="135" t="s">
        <v>101</v>
      </c>
      <c r="F43" s="135"/>
      <c r="G43" s="69">
        <f>SUM(G36:G42)</f>
        <v>0</v>
      </c>
      <c r="H43" s="69">
        <f>SUM(H36:H42)</f>
        <v>0</v>
      </c>
      <c r="I43" s="69">
        <f>SUM(I36:I42)</f>
        <v>0</v>
      </c>
      <c r="J43" s="69">
        <f>SUM(J36:J42)</f>
        <v>0</v>
      </c>
    </row>
    <row r="44" spans="2:10" ht="14.25" thickBot="1">
      <c r="C44" s="35"/>
      <c r="D44" s="35"/>
      <c r="E44" s="135" t="s">
        <v>102</v>
      </c>
      <c r="F44" s="135"/>
      <c r="G44" s="70">
        <f>IF(G43&gt;0,1/G43,0)</f>
        <v>0</v>
      </c>
      <c r="H44" s="69">
        <f t="shared" ref="H44:J44" si="2">IF(H43&gt;0,1/H43,0)</f>
        <v>0</v>
      </c>
      <c r="I44" s="69">
        <f t="shared" si="2"/>
        <v>0</v>
      </c>
      <c r="J44" s="69">
        <f t="shared" si="2"/>
        <v>0</v>
      </c>
    </row>
    <row r="45" spans="2:10" ht="14.25" customHeight="1" thickBot="1">
      <c r="C45" s="36"/>
      <c r="D45" s="36"/>
      <c r="E45" s="136" t="s">
        <v>132</v>
      </c>
      <c r="F45" s="137"/>
      <c r="G45" s="71">
        <f>IF(SUM(G34:J34)&gt;0,(G44*G34+H44*H34+I44*I34+J44*J34)/SUM(G34:J34),0)</f>
        <v>0</v>
      </c>
      <c r="H45" s="37"/>
      <c r="I45" s="37"/>
      <c r="J45" s="37"/>
    </row>
    <row r="46" spans="2:10" ht="7.5" customHeight="1">
      <c r="J46" s="1"/>
    </row>
    <row r="47" spans="2:10" ht="14.25" customHeight="1">
      <c r="B47" s="1" t="s">
        <v>136</v>
      </c>
      <c r="C47" s="44"/>
      <c r="E47" s="33"/>
      <c r="F47" s="33"/>
      <c r="G47" s="32" t="s">
        <v>103</v>
      </c>
      <c r="H47" s="32" t="s">
        <v>104</v>
      </c>
      <c r="I47" s="32" t="s">
        <v>105</v>
      </c>
      <c r="J47" s="32" t="s">
        <v>106</v>
      </c>
    </row>
    <row r="48" spans="2:10" ht="13.5" customHeight="1">
      <c r="B48" s="33"/>
      <c r="C48" s="33"/>
      <c r="D48" s="33"/>
      <c r="E48" s="33"/>
      <c r="F48" s="32" t="s">
        <v>91</v>
      </c>
      <c r="G48" s="53"/>
      <c r="H48" s="53"/>
      <c r="I48" s="53"/>
      <c r="J48" s="53"/>
    </row>
    <row r="49" spans="2:10" ht="15" customHeight="1">
      <c r="B49" s="159" t="s">
        <v>92</v>
      </c>
      <c r="C49" s="160"/>
      <c r="D49" s="161"/>
      <c r="E49" s="32" t="s">
        <v>137</v>
      </c>
      <c r="F49" s="32" t="s">
        <v>138</v>
      </c>
      <c r="G49" s="32" t="s">
        <v>135</v>
      </c>
      <c r="H49" s="32" t="s">
        <v>135</v>
      </c>
      <c r="I49" s="32" t="s">
        <v>135</v>
      </c>
      <c r="J49" s="32" t="s">
        <v>135</v>
      </c>
    </row>
    <row r="50" spans="2:10">
      <c r="B50" s="140"/>
      <c r="C50" s="141"/>
      <c r="D50" s="142"/>
      <c r="E50" s="39"/>
      <c r="F50" s="38"/>
      <c r="G50" s="39"/>
      <c r="H50" s="39"/>
      <c r="I50" s="39"/>
      <c r="J50" s="39"/>
    </row>
    <row r="51" spans="2:10">
      <c r="B51" s="140"/>
      <c r="C51" s="141"/>
      <c r="D51" s="142"/>
      <c r="E51" s="39"/>
      <c r="F51" s="38"/>
      <c r="G51" s="39"/>
      <c r="H51" s="39"/>
      <c r="I51" s="39"/>
      <c r="J51" s="39"/>
    </row>
    <row r="52" spans="2:10">
      <c r="B52" s="140"/>
      <c r="C52" s="141"/>
      <c r="D52" s="142"/>
      <c r="E52" s="39"/>
      <c r="F52" s="38"/>
      <c r="G52" s="39"/>
      <c r="H52" s="39"/>
      <c r="I52" s="39"/>
      <c r="J52" s="39"/>
    </row>
    <row r="53" spans="2:10">
      <c r="B53" s="140"/>
      <c r="C53" s="141"/>
      <c r="D53" s="142"/>
      <c r="E53" s="39"/>
      <c r="F53" s="38"/>
      <c r="G53" s="39"/>
      <c r="H53" s="39"/>
      <c r="I53" s="39"/>
      <c r="J53" s="39"/>
    </row>
    <row r="54" spans="2:10">
      <c r="B54" s="140"/>
      <c r="C54" s="141"/>
      <c r="D54" s="142"/>
      <c r="E54" s="39"/>
      <c r="F54" s="38"/>
      <c r="G54" s="39"/>
      <c r="H54" s="39"/>
      <c r="I54" s="39"/>
      <c r="J54" s="39"/>
    </row>
    <row r="55" spans="2:10">
      <c r="B55" s="140"/>
      <c r="C55" s="141"/>
      <c r="D55" s="142"/>
      <c r="E55" s="39"/>
      <c r="F55" s="38"/>
      <c r="G55" s="39"/>
      <c r="H55" s="39"/>
      <c r="I55" s="39"/>
      <c r="J55" s="39"/>
    </row>
    <row r="56" spans="2:10" ht="14.25" thickBot="1">
      <c r="B56" s="140"/>
      <c r="C56" s="141"/>
      <c r="D56" s="142"/>
      <c r="E56" s="39"/>
      <c r="F56" s="38"/>
      <c r="G56" s="41"/>
      <c r="H56" s="41"/>
      <c r="I56" s="41"/>
      <c r="J56" s="41"/>
    </row>
    <row r="57" spans="2:10" ht="14.25" thickTop="1">
      <c r="C57" s="35"/>
      <c r="D57" s="35"/>
      <c r="E57" s="135" t="s">
        <v>101</v>
      </c>
      <c r="F57" s="135"/>
      <c r="G57" s="69">
        <f>SUM(G50:G56)</f>
        <v>0</v>
      </c>
      <c r="H57" s="69">
        <f>SUM(H50:H56)</f>
        <v>0</v>
      </c>
      <c r="I57" s="69">
        <f>SUM(I50:I56)</f>
        <v>0</v>
      </c>
      <c r="J57" s="69">
        <f>SUM(J50:J56)</f>
        <v>0</v>
      </c>
    </row>
    <row r="58" spans="2:10" ht="14.25" thickBot="1">
      <c r="C58" s="35"/>
      <c r="D58" s="35"/>
      <c r="E58" s="135" t="s">
        <v>102</v>
      </c>
      <c r="F58" s="135"/>
      <c r="G58" s="70">
        <f>IF(G57&gt;0,1/G57,0)</f>
        <v>0</v>
      </c>
      <c r="H58" s="69">
        <f t="shared" ref="H58:J58" si="3">IF(H57&gt;0,1/H57,0)</f>
        <v>0</v>
      </c>
      <c r="I58" s="69">
        <f t="shared" si="3"/>
        <v>0</v>
      </c>
      <c r="J58" s="69">
        <f t="shared" si="3"/>
        <v>0</v>
      </c>
    </row>
    <row r="59" spans="2:10" ht="14.25" customHeight="1" thickBot="1">
      <c r="C59" s="36"/>
      <c r="D59" s="36"/>
      <c r="E59" s="136" t="s">
        <v>132</v>
      </c>
      <c r="F59" s="137"/>
      <c r="G59" s="71">
        <f>IF(SUM(G48:J48)&gt;0,(G58*G48+H58*H48+I58*I48+J58*J48)/SUM(G48:J48),0)</f>
        <v>0</v>
      </c>
      <c r="H59" s="37"/>
      <c r="I59" s="37"/>
      <c r="J59" s="37"/>
    </row>
    <row r="60" spans="2:10" ht="9" customHeight="1">
      <c r="J60" s="1"/>
    </row>
    <row r="61" spans="2:10" ht="14.25" customHeight="1">
      <c r="B61" s="1" t="s">
        <v>139</v>
      </c>
      <c r="C61" s="44"/>
      <c r="G61" s="31" t="s">
        <v>103</v>
      </c>
      <c r="H61" s="31" t="s">
        <v>104</v>
      </c>
      <c r="I61" s="31" t="s">
        <v>105</v>
      </c>
      <c r="J61" s="31" t="s">
        <v>106</v>
      </c>
    </row>
    <row r="62" spans="2:10" ht="13.5" customHeight="1">
      <c r="F62" s="31" t="s">
        <v>91</v>
      </c>
      <c r="G62" s="53"/>
      <c r="H62" s="53"/>
      <c r="I62" s="53"/>
      <c r="J62" s="53"/>
    </row>
    <row r="63" spans="2:10" ht="15" customHeight="1">
      <c r="B63" s="187" t="s">
        <v>92</v>
      </c>
      <c r="C63" s="188"/>
      <c r="D63" s="189"/>
      <c r="E63" s="32" t="s">
        <v>137</v>
      </c>
      <c r="F63" s="31" t="s">
        <v>138</v>
      </c>
      <c r="G63" s="32" t="s">
        <v>135</v>
      </c>
      <c r="H63" s="32" t="s">
        <v>135</v>
      </c>
      <c r="I63" s="32" t="s">
        <v>135</v>
      </c>
      <c r="J63" s="32" t="s">
        <v>135</v>
      </c>
    </row>
    <row r="64" spans="2:10">
      <c r="B64" s="140"/>
      <c r="C64" s="141"/>
      <c r="D64" s="142"/>
      <c r="E64" s="39"/>
      <c r="F64" s="38"/>
      <c r="G64" s="39"/>
      <c r="H64" s="39"/>
      <c r="I64" s="39"/>
      <c r="J64" s="39"/>
    </row>
    <row r="65" spans="2:10">
      <c r="B65" s="140"/>
      <c r="C65" s="141"/>
      <c r="D65" s="142"/>
      <c r="E65" s="39"/>
      <c r="F65" s="38"/>
      <c r="G65" s="39"/>
      <c r="H65" s="39"/>
      <c r="I65" s="39"/>
      <c r="J65" s="39"/>
    </row>
    <row r="66" spans="2:10">
      <c r="B66" s="140"/>
      <c r="C66" s="141"/>
      <c r="D66" s="142"/>
      <c r="E66" s="39"/>
      <c r="F66" s="38"/>
      <c r="G66" s="39"/>
      <c r="H66" s="39"/>
      <c r="I66" s="39"/>
      <c r="J66" s="39"/>
    </row>
    <row r="67" spans="2:10">
      <c r="B67" s="140"/>
      <c r="C67" s="141"/>
      <c r="D67" s="142"/>
      <c r="E67" s="39"/>
      <c r="F67" s="38"/>
      <c r="G67" s="39"/>
      <c r="H67" s="39"/>
      <c r="I67" s="39"/>
      <c r="J67" s="39"/>
    </row>
    <row r="68" spans="2:10">
      <c r="B68" s="140"/>
      <c r="C68" s="141"/>
      <c r="D68" s="142"/>
      <c r="E68" s="39"/>
      <c r="F68" s="38"/>
      <c r="G68" s="39"/>
      <c r="H68" s="39"/>
      <c r="I68" s="39"/>
      <c r="J68" s="39"/>
    </row>
    <row r="69" spans="2:10" ht="14.25" thickBot="1">
      <c r="B69" s="140"/>
      <c r="C69" s="141"/>
      <c r="D69" s="142"/>
      <c r="E69" s="39"/>
      <c r="F69" s="38"/>
      <c r="G69" s="41"/>
      <c r="H69" s="41"/>
      <c r="I69" s="41"/>
      <c r="J69" s="41"/>
    </row>
    <row r="70" spans="2:10" ht="14.25" thickTop="1">
      <c r="C70" s="35"/>
      <c r="D70" s="35"/>
      <c r="E70" s="135" t="s">
        <v>101</v>
      </c>
      <c r="F70" s="135"/>
      <c r="G70" s="69">
        <f>SUM(G64:G69)</f>
        <v>0</v>
      </c>
      <c r="H70" s="69">
        <f>SUM(H64:H69)</f>
        <v>0</v>
      </c>
      <c r="I70" s="69">
        <f>SUM(I64:I69)</f>
        <v>0</v>
      </c>
      <c r="J70" s="69">
        <f>SUM(J64:J69)</f>
        <v>0</v>
      </c>
    </row>
    <row r="71" spans="2:10" ht="14.25" thickBot="1">
      <c r="C71" s="35"/>
      <c r="D71" s="35"/>
      <c r="E71" s="135" t="s">
        <v>102</v>
      </c>
      <c r="F71" s="135"/>
      <c r="G71" s="70">
        <f>IF(G70&gt;0,1/G70,0)</f>
        <v>0</v>
      </c>
      <c r="H71" s="69">
        <f t="shared" ref="H71:J71" si="4">IF(H70&gt;0,1/H70,0)</f>
        <v>0</v>
      </c>
      <c r="I71" s="69">
        <f t="shared" si="4"/>
        <v>0</v>
      </c>
      <c r="J71" s="69">
        <f t="shared" si="4"/>
        <v>0</v>
      </c>
    </row>
    <row r="72" spans="2:10" ht="14.25" customHeight="1" thickBot="1">
      <c r="C72" s="36"/>
      <c r="D72" s="36"/>
      <c r="E72" s="136" t="s">
        <v>132</v>
      </c>
      <c r="F72" s="137"/>
      <c r="G72" s="71">
        <f>IF(SUM(G62:J62)&gt;0,(G71*G62+H71*H62+I71*I62+J71*J62)/SUM(G62:J62),0)</f>
        <v>0</v>
      </c>
      <c r="H72" s="37"/>
      <c r="I72" s="37"/>
      <c r="J72" s="37"/>
    </row>
    <row r="73" spans="2:10" ht="9" customHeight="1">
      <c r="J73" s="1"/>
    </row>
    <row r="74" spans="2:10" ht="14.25" customHeight="1">
      <c r="B74" s="1" t="s">
        <v>141</v>
      </c>
      <c r="G74" s="31" t="s">
        <v>103</v>
      </c>
      <c r="H74" s="31" t="s">
        <v>104</v>
      </c>
      <c r="I74" s="31" t="s">
        <v>105</v>
      </c>
      <c r="J74" s="31" t="s">
        <v>106</v>
      </c>
    </row>
    <row r="75" spans="2:10" ht="13.5" customHeight="1">
      <c r="B75" s="49" t="s">
        <v>142</v>
      </c>
      <c r="C75" s="124"/>
      <c r="D75" s="124"/>
      <c r="E75" s="124"/>
      <c r="F75" s="31" t="s">
        <v>91</v>
      </c>
      <c r="G75" s="53"/>
      <c r="H75" s="53"/>
      <c r="I75" s="53"/>
      <c r="J75" s="53"/>
    </row>
    <row r="76" spans="2:10" ht="15" customHeight="1">
      <c r="B76" s="187" t="s">
        <v>92</v>
      </c>
      <c r="C76" s="188"/>
      <c r="D76" s="189"/>
      <c r="E76" s="32" t="s">
        <v>137</v>
      </c>
      <c r="F76" s="31" t="s">
        <v>138</v>
      </c>
      <c r="G76" s="32" t="s">
        <v>135</v>
      </c>
      <c r="H76" s="32" t="s">
        <v>135</v>
      </c>
      <c r="I76" s="32" t="s">
        <v>135</v>
      </c>
      <c r="J76" s="32" t="s">
        <v>135</v>
      </c>
    </row>
    <row r="77" spans="2:10">
      <c r="B77" s="140"/>
      <c r="C77" s="141"/>
      <c r="D77" s="142"/>
      <c r="E77" s="39"/>
      <c r="F77" s="38"/>
      <c r="G77" s="39"/>
      <c r="H77" s="39"/>
      <c r="I77" s="39"/>
      <c r="J77" s="39"/>
    </row>
    <row r="78" spans="2:10">
      <c r="B78" s="140"/>
      <c r="C78" s="141"/>
      <c r="D78" s="142"/>
      <c r="E78" s="39"/>
      <c r="F78" s="38"/>
      <c r="G78" s="39"/>
      <c r="H78" s="39"/>
      <c r="I78" s="39"/>
      <c r="J78" s="39"/>
    </row>
    <row r="79" spans="2:10">
      <c r="B79" s="140"/>
      <c r="C79" s="141"/>
      <c r="D79" s="142"/>
      <c r="E79" s="39"/>
      <c r="F79" s="38"/>
      <c r="G79" s="39"/>
      <c r="H79" s="39"/>
      <c r="I79" s="39"/>
      <c r="J79" s="39"/>
    </row>
    <row r="80" spans="2:10">
      <c r="B80" s="140"/>
      <c r="C80" s="141"/>
      <c r="D80" s="142"/>
      <c r="E80" s="39"/>
      <c r="F80" s="38"/>
      <c r="G80" s="39"/>
      <c r="H80" s="39"/>
      <c r="I80" s="39"/>
      <c r="J80" s="39"/>
    </row>
    <row r="81" spans="2:10">
      <c r="B81" s="140"/>
      <c r="C81" s="141"/>
      <c r="D81" s="142"/>
      <c r="E81" s="39"/>
      <c r="F81" s="38"/>
      <c r="G81" s="39"/>
      <c r="H81" s="39"/>
      <c r="I81" s="39"/>
      <c r="J81" s="39"/>
    </row>
    <row r="82" spans="2:10" ht="14.25" thickBot="1">
      <c r="B82" s="140"/>
      <c r="C82" s="141"/>
      <c r="D82" s="142"/>
      <c r="E82" s="39"/>
      <c r="F82" s="38"/>
      <c r="G82" s="41"/>
      <c r="H82" s="41"/>
      <c r="I82" s="41"/>
      <c r="J82" s="41"/>
    </row>
    <row r="83" spans="2:10" ht="14.25" thickTop="1">
      <c r="C83" s="35"/>
      <c r="D83" s="35"/>
      <c r="E83" s="135" t="s">
        <v>101</v>
      </c>
      <c r="F83" s="135"/>
      <c r="G83" s="69">
        <f>SUM(G77:G82)</f>
        <v>0</v>
      </c>
      <c r="H83" s="69">
        <f>SUM(H77:H82)</f>
        <v>0</v>
      </c>
      <c r="I83" s="69">
        <f>SUM(I77:I82)</f>
        <v>0</v>
      </c>
      <c r="J83" s="69">
        <f>SUM(J77:J82)</f>
        <v>0</v>
      </c>
    </row>
    <row r="84" spans="2:10" ht="14.25" thickBot="1">
      <c r="C84" s="35"/>
      <c r="D84" s="35"/>
      <c r="E84" s="135" t="s">
        <v>102</v>
      </c>
      <c r="F84" s="135"/>
      <c r="G84" s="70">
        <f>IF(G83&gt;0,1/G83,0)</f>
        <v>0</v>
      </c>
      <c r="H84" s="69">
        <f t="shared" ref="H84:J84" si="5">IF(H83&gt;0,1/H83,0)</f>
        <v>0</v>
      </c>
      <c r="I84" s="69">
        <f t="shared" si="5"/>
        <v>0</v>
      </c>
      <c r="J84" s="69">
        <f t="shared" si="5"/>
        <v>0</v>
      </c>
    </row>
    <row r="85" spans="2:10" ht="14.25" customHeight="1" thickBot="1">
      <c r="C85" s="36"/>
      <c r="D85" s="36"/>
      <c r="E85" s="136" t="s">
        <v>132</v>
      </c>
      <c r="F85" s="137"/>
      <c r="G85" s="71">
        <f>IF(SUM(G75:J75)&gt;0,(G84*G75+H84*H75+I84*I75+J84*J75)/SUM(G75:J75),0)</f>
        <v>0</v>
      </c>
      <c r="H85" s="37"/>
      <c r="I85" s="37"/>
      <c r="J85" s="37"/>
    </row>
    <row r="86" spans="2:10">
      <c r="J86" s="1"/>
    </row>
    <row r="87" spans="2:10">
      <c r="J87" s="1"/>
    </row>
    <row r="88" spans="2:10">
      <c r="B88" s="1" t="s">
        <v>146</v>
      </c>
    </row>
    <row r="89" spans="2:10">
      <c r="B89" s="33" t="s">
        <v>147</v>
      </c>
    </row>
    <row r="90" spans="2:10" ht="15" customHeight="1">
      <c r="B90" s="143" t="s">
        <v>107</v>
      </c>
      <c r="C90" s="144"/>
      <c r="D90" s="145"/>
      <c r="E90" s="152" t="s">
        <v>143</v>
      </c>
      <c r="F90" s="152"/>
      <c r="G90" s="138"/>
      <c r="H90" s="138"/>
      <c r="I90" s="138"/>
      <c r="J90" s="139"/>
    </row>
    <row r="91" spans="2:10" ht="15" customHeight="1">
      <c r="B91" s="146"/>
      <c r="C91" s="147"/>
      <c r="D91" s="148"/>
      <c r="E91" s="177" t="s">
        <v>108</v>
      </c>
      <c r="F91" s="177"/>
      <c r="G91" s="61"/>
      <c r="H91" s="178" t="s">
        <v>109</v>
      </c>
      <c r="I91" s="180">
        <f>IF(G92&gt;0,G92/1000/G91,0)</f>
        <v>0</v>
      </c>
      <c r="J91" s="34"/>
    </row>
    <row r="92" spans="2:10" ht="15" customHeight="1">
      <c r="B92" s="146"/>
      <c r="C92" s="147"/>
      <c r="D92" s="148"/>
      <c r="E92" s="177" t="s">
        <v>110</v>
      </c>
      <c r="F92" s="177"/>
      <c r="G92" s="62"/>
      <c r="H92" s="183"/>
      <c r="I92" s="184"/>
      <c r="J92" s="34"/>
    </row>
    <row r="93" spans="2:10" ht="15" customHeight="1">
      <c r="B93" s="149"/>
      <c r="C93" s="150"/>
      <c r="D93" s="151"/>
      <c r="E93" s="175" t="s">
        <v>111</v>
      </c>
      <c r="F93" s="176"/>
      <c r="G93" s="176"/>
      <c r="H93" s="185"/>
      <c r="I93" s="52"/>
      <c r="J93" s="34"/>
    </row>
    <row r="94" spans="2:10" ht="15" customHeight="1">
      <c r="B94" s="143" t="s">
        <v>112</v>
      </c>
      <c r="C94" s="144"/>
      <c r="D94" s="145"/>
      <c r="E94" s="152" t="s">
        <v>143</v>
      </c>
      <c r="F94" s="152"/>
      <c r="G94" s="138"/>
      <c r="H94" s="138"/>
      <c r="I94" s="138"/>
      <c r="J94" s="139"/>
    </row>
    <row r="95" spans="2:10" ht="15" customHeight="1">
      <c r="B95" s="146"/>
      <c r="C95" s="147"/>
      <c r="D95" s="148"/>
      <c r="E95" s="177" t="s">
        <v>113</v>
      </c>
      <c r="F95" s="177"/>
      <c r="G95" s="61"/>
      <c r="H95" s="178" t="s">
        <v>144</v>
      </c>
      <c r="I95" s="180">
        <f>IF(G96&gt;0,G96/1000/G95,0)</f>
        <v>0</v>
      </c>
      <c r="J95" s="34"/>
    </row>
    <row r="96" spans="2:10" ht="15" customHeight="1">
      <c r="B96" s="146"/>
      <c r="C96" s="147"/>
      <c r="D96" s="148"/>
      <c r="E96" s="177" t="s">
        <v>114</v>
      </c>
      <c r="F96" s="177"/>
      <c r="G96" s="62"/>
      <c r="H96" s="183"/>
      <c r="I96" s="184"/>
      <c r="J96" s="34"/>
    </row>
    <row r="97" spans="2:10" ht="15" customHeight="1">
      <c r="B97" s="149"/>
      <c r="C97" s="150"/>
      <c r="D97" s="151"/>
      <c r="E97" s="175" t="s">
        <v>115</v>
      </c>
      <c r="F97" s="176"/>
      <c r="G97" s="176"/>
      <c r="H97" s="185"/>
      <c r="I97" s="52"/>
      <c r="J97" s="34"/>
    </row>
    <row r="98" spans="2:10" ht="15" customHeight="1">
      <c r="B98" s="143" t="s">
        <v>116</v>
      </c>
      <c r="C98" s="144"/>
      <c r="D98" s="145"/>
      <c r="E98" s="152" t="s">
        <v>143</v>
      </c>
      <c r="F98" s="152"/>
      <c r="G98" s="138"/>
      <c r="H98" s="138"/>
      <c r="I98" s="138"/>
      <c r="J98" s="139"/>
    </row>
    <row r="99" spans="2:10" ht="15" customHeight="1">
      <c r="B99" s="146"/>
      <c r="C99" s="147"/>
      <c r="D99" s="148"/>
      <c r="E99" s="177" t="s">
        <v>117</v>
      </c>
      <c r="F99" s="177"/>
      <c r="G99" s="61"/>
      <c r="H99" s="178" t="s">
        <v>145</v>
      </c>
      <c r="I99" s="180">
        <f>IF(G100&gt;0,G100/1000/G99,0)</f>
        <v>0</v>
      </c>
      <c r="J99" s="34"/>
    </row>
    <row r="100" spans="2:10" ht="15" customHeight="1">
      <c r="B100" s="146"/>
      <c r="C100" s="147"/>
      <c r="D100" s="148"/>
      <c r="E100" s="177" t="s">
        <v>118</v>
      </c>
      <c r="F100" s="177"/>
      <c r="G100" s="62"/>
      <c r="H100" s="183"/>
      <c r="I100" s="184"/>
      <c r="J100" s="34"/>
    </row>
    <row r="101" spans="2:10" ht="15" customHeight="1">
      <c r="B101" s="149"/>
      <c r="C101" s="150"/>
      <c r="D101" s="151"/>
      <c r="E101" s="175" t="s">
        <v>119</v>
      </c>
      <c r="F101" s="176"/>
      <c r="G101" s="176"/>
      <c r="H101" s="185"/>
      <c r="I101" s="52"/>
      <c r="J101" s="34"/>
    </row>
    <row r="102" spans="2:10" ht="15" customHeight="1">
      <c r="B102" s="143" t="s">
        <v>120</v>
      </c>
      <c r="C102" s="172"/>
      <c r="D102" s="172"/>
      <c r="E102" s="152" t="s">
        <v>143</v>
      </c>
      <c r="F102" s="152"/>
      <c r="G102" s="138"/>
      <c r="H102" s="138"/>
      <c r="I102" s="138"/>
      <c r="J102" s="139"/>
    </row>
    <row r="103" spans="2:10" ht="15" customHeight="1">
      <c r="B103" s="173"/>
      <c r="C103" s="174"/>
      <c r="D103" s="174"/>
      <c r="E103" s="177" t="s">
        <v>121</v>
      </c>
      <c r="F103" s="177"/>
      <c r="G103" s="61"/>
      <c r="H103" s="178" t="s">
        <v>122</v>
      </c>
      <c r="I103" s="180">
        <f>IF(G104&gt;0,G104/1000/G103,0)</f>
        <v>0</v>
      </c>
      <c r="J103" s="34"/>
    </row>
    <row r="104" spans="2:10" ht="15" customHeight="1">
      <c r="B104" s="175"/>
      <c r="C104" s="176"/>
      <c r="D104" s="176"/>
      <c r="E104" s="182" t="s">
        <v>123</v>
      </c>
      <c r="F104" s="182"/>
      <c r="G104" s="59"/>
      <c r="H104" s="179"/>
      <c r="I104" s="181"/>
      <c r="J104" s="34"/>
    </row>
    <row r="105" spans="2:10">
      <c r="B105" s="164" t="s">
        <v>124</v>
      </c>
      <c r="C105" s="165"/>
      <c r="D105" s="166"/>
      <c r="E105" s="50" t="s">
        <v>125</v>
      </c>
      <c r="F105" s="72">
        <v>0.4</v>
      </c>
      <c r="G105" s="55" t="s">
        <v>126</v>
      </c>
      <c r="H105" s="33"/>
      <c r="I105" s="34"/>
      <c r="J105" s="34"/>
    </row>
    <row r="106" spans="2:10" ht="14.25" thickBot="1">
      <c r="B106" s="167" t="s">
        <v>127</v>
      </c>
      <c r="C106" s="168"/>
      <c r="D106" s="169"/>
      <c r="E106" s="50" t="s">
        <v>128</v>
      </c>
      <c r="F106" s="56">
        <v>0</v>
      </c>
      <c r="G106" s="55" t="s">
        <v>129</v>
      </c>
      <c r="H106" s="33"/>
      <c r="I106" s="34"/>
      <c r="J106" s="34"/>
    </row>
    <row r="107" spans="2:10" ht="14.25" thickBot="1">
      <c r="B107" s="170" t="s">
        <v>130</v>
      </c>
      <c r="C107" s="171"/>
      <c r="D107" s="171"/>
      <c r="E107" s="171"/>
      <c r="F107" s="71">
        <f>IF(1.8-1.36*(I91*(F105+I93)+I103*(F105-F106))^0.15-0.01*(6.14-I91)*((I95+0.5*I98)*MIN(0.9,MAX(I97,I101)))^0.5&lt;0.05,0.05,1.8-1.36*(I91*(F105+I93)+I103*(F105-F106))^0.15-0.01*(6.14-I91)*((I95+0.5*I98)*MIN(0.9,MAX(I97,I101)))^0.5)</f>
        <v>1.8</v>
      </c>
      <c r="G107" s="33"/>
      <c r="H107" s="33"/>
      <c r="I107" s="34"/>
      <c r="J107" s="34"/>
    </row>
    <row r="121" spans="1:14" s="29" customFormat="1" ht="15" customHeight="1">
      <c r="A121" s="2" t="s">
        <v>366</v>
      </c>
      <c r="B121" s="28"/>
      <c r="C121" s="28"/>
      <c r="D121" s="28"/>
      <c r="E121" s="28"/>
      <c r="F121" s="28"/>
      <c r="G121" s="115"/>
      <c r="H121" s="115"/>
      <c r="I121" s="115"/>
      <c r="J121" s="110" t="s">
        <v>355</v>
      </c>
      <c r="K121" s="28"/>
      <c r="L121" s="28"/>
      <c r="M121" s="28"/>
      <c r="N121" s="28"/>
    </row>
    <row r="122" spans="1:14">
      <c r="A122" s="115"/>
      <c r="B122" s="115" t="s">
        <v>476</v>
      </c>
      <c r="C122" s="115"/>
      <c r="D122" s="115"/>
      <c r="E122" s="115"/>
      <c r="F122" s="115"/>
      <c r="G122" s="115"/>
      <c r="H122" s="115"/>
      <c r="I122" s="115"/>
    </row>
    <row r="123" spans="1:14" ht="27" customHeight="1">
      <c r="B123" s="280" t="s">
        <v>367</v>
      </c>
      <c r="C123" s="281" t="s">
        <v>456</v>
      </c>
      <c r="D123" s="282"/>
      <c r="E123" s="280" t="s">
        <v>368</v>
      </c>
      <c r="F123" s="280" t="s">
        <v>367</v>
      </c>
      <c r="G123" s="304" t="s">
        <v>456</v>
      </c>
      <c r="H123" s="304"/>
      <c r="I123" s="304"/>
      <c r="J123" s="280" t="s">
        <v>368</v>
      </c>
    </row>
    <row r="124" spans="1:14">
      <c r="B124" s="283" t="s">
        <v>369</v>
      </c>
      <c r="C124" s="284" t="s">
        <v>370</v>
      </c>
      <c r="D124" s="285"/>
      <c r="E124" s="286">
        <v>55</v>
      </c>
      <c r="F124" s="292" t="s">
        <v>417</v>
      </c>
      <c r="G124" s="305" t="s">
        <v>418</v>
      </c>
      <c r="H124" s="305"/>
      <c r="I124" s="305"/>
      <c r="J124" s="297">
        <v>0.05</v>
      </c>
    </row>
    <row r="125" spans="1:14">
      <c r="B125" s="287"/>
      <c r="C125" s="288" t="s">
        <v>457</v>
      </c>
      <c r="D125" s="289"/>
      <c r="E125" s="290">
        <v>210</v>
      </c>
      <c r="F125" s="287"/>
      <c r="G125" s="306" t="s">
        <v>419</v>
      </c>
      <c r="H125" s="306"/>
      <c r="I125" s="306"/>
      <c r="J125" s="296">
        <v>4.4999999999999998E-2</v>
      </c>
    </row>
    <row r="126" spans="1:14">
      <c r="B126" s="287"/>
      <c r="C126" s="284" t="s">
        <v>371</v>
      </c>
      <c r="D126" s="285"/>
      <c r="E126" s="286">
        <v>370</v>
      </c>
      <c r="F126" s="287"/>
      <c r="G126" s="305" t="s">
        <v>420</v>
      </c>
      <c r="H126" s="305"/>
      <c r="I126" s="305"/>
      <c r="J126" s="297">
        <v>4.2000000000000003E-2</v>
      </c>
    </row>
    <row r="127" spans="1:14">
      <c r="B127" s="291"/>
      <c r="C127" s="288" t="s">
        <v>372</v>
      </c>
      <c r="D127" s="289"/>
      <c r="E127" s="290">
        <v>15</v>
      </c>
      <c r="F127" s="287"/>
      <c r="G127" s="306" t="s">
        <v>421</v>
      </c>
      <c r="H127" s="306"/>
      <c r="I127" s="306"/>
      <c r="J127" s="296">
        <v>3.7999999999999999E-2</v>
      </c>
    </row>
    <row r="128" spans="1:14">
      <c r="B128" s="283" t="s">
        <v>373</v>
      </c>
      <c r="C128" s="284" t="s">
        <v>374</v>
      </c>
      <c r="D128" s="285"/>
      <c r="E128" s="286">
        <v>3.1</v>
      </c>
      <c r="F128" s="287"/>
      <c r="G128" s="305" t="s">
        <v>422</v>
      </c>
      <c r="H128" s="305"/>
      <c r="I128" s="305"/>
      <c r="J128" s="297">
        <v>3.5999999999999997E-2</v>
      </c>
    </row>
    <row r="129" spans="2:10">
      <c r="B129" s="291"/>
      <c r="C129" s="288" t="s">
        <v>375</v>
      </c>
      <c r="D129" s="289"/>
      <c r="E129" s="290">
        <v>1</v>
      </c>
      <c r="F129" s="287"/>
      <c r="G129" s="306" t="s">
        <v>423</v>
      </c>
      <c r="H129" s="306"/>
      <c r="I129" s="306"/>
      <c r="J129" s="296">
        <v>3.7999999999999999E-2</v>
      </c>
    </row>
    <row r="130" spans="2:10">
      <c r="B130" s="292" t="s">
        <v>376</v>
      </c>
      <c r="C130" s="284" t="s">
        <v>377</v>
      </c>
      <c r="D130" s="285"/>
      <c r="E130" s="286">
        <v>1.6</v>
      </c>
      <c r="F130" s="287"/>
      <c r="G130" s="305" t="s">
        <v>424</v>
      </c>
      <c r="H130" s="305"/>
      <c r="I130" s="305"/>
      <c r="J130" s="297">
        <v>3.5999999999999997E-2</v>
      </c>
    </row>
    <row r="131" spans="2:10">
      <c r="B131" s="287"/>
      <c r="C131" s="288" t="s">
        <v>378</v>
      </c>
      <c r="D131" s="289"/>
      <c r="E131" s="290">
        <v>0.8</v>
      </c>
      <c r="F131" s="287"/>
      <c r="G131" s="306" t="s">
        <v>425</v>
      </c>
      <c r="H131" s="306"/>
      <c r="I131" s="306"/>
      <c r="J131" s="296">
        <v>3.5000000000000003E-2</v>
      </c>
    </row>
    <row r="132" spans="2:10">
      <c r="B132" s="287"/>
      <c r="C132" s="284" t="s">
        <v>379</v>
      </c>
      <c r="D132" s="285"/>
      <c r="E132" s="286">
        <v>0.5</v>
      </c>
      <c r="F132" s="287"/>
      <c r="G132" s="305" t="s">
        <v>426</v>
      </c>
      <c r="H132" s="305"/>
      <c r="I132" s="305"/>
      <c r="J132" s="297">
        <v>3.4000000000000002E-2</v>
      </c>
    </row>
    <row r="133" spans="2:10">
      <c r="B133" s="287"/>
      <c r="C133" s="288" t="s">
        <v>380</v>
      </c>
      <c r="D133" s="289"/>
      <c r="E133" s="290">
        <v>0.19</v>
      </c>
      <c r="F133" s="287"/>
      <c r="G133" s="306" t="s">
        <v>427</v>
      </c>
      <c r="H133" s="306"/>
      <c r="I133" s="306"/>
      <c r="J133" s="296">
        <v>3.3000000000000002E-2</v>
      </c>
    </row>
    <row r="134" spans="2:10">
      <c r="B134" s="287"/>
      <c r="C134" s="284" t="s">
        <v>381</v>
      </c>
      <c r="D134" s="285"/>
      <c r="E134" s="286">
        <v>1.1000000000000001</v>
      </c>
      <c r="F134" s="287"/>
      <c r="G134" s="305" t="s">
        <v>428</v>
      </c>
      <c r="H134" s="305"/>
      <c r="I134" s="305"/>
      <c r="J134" s="297">
        <v>5.1999999999999998E-2</v>
      </c>
    </row>
    <row r="135" spans="2:10">
      <c r="B135" s="287"/>
      <c r="C135" s="288" t="s">
        <v>382</v>
      </c>
      <c r="D135" s="289"/>
      <c r="E135" s="290">
        <v>0.53</v>
      </c>
      <c r="F135" s="291"/>
      <c r="G135" s="306" t="s">
        <v>429</v>
      </c>
      <c r="H135" s="306"/>
      <c r="I135" s="306"/>
      <c r="J135" s="296">
        <v>0.04</v>
      </c>
    </row>
    <row r="136" spans="2:10">
      <c r="B136" s="287"/>
      <c r="C136" s="284" t="s">
        <v>383</v>
      </c>
      <c r="D136" s="285"/>
      <c r="E136" s="286">
        <v>1.5</v>
      </c>
      <c r="F136" s="292" t="s">
        <v>430</v>
      </c>
      <c r="G136" s="305" t="s">
        <v>431</v>
      </c>
      <c r="H136" s="305"/>
      <c r="I136" s="305"/>
      <c r="J136" s="297">
        <v>6.4000000000000001E-2</v>
      </c>
    </row>
    <row r="137" spans="2:10">
      <c r="B137" s="291"/>
      <c r="C137" s="288" t="s">
        <v>384</v>
      </c>
      <c r="D137" s="289"/>
      <c r="E137" s="290">
        <v>0.4</v>
      </c>
      <c r="F137" s="287"/>
      <c r="G137" s="306" t="s">
        <v>432</v>
      </c>
      <c r="H137" s="306"/>
      <c r="I137" s="306"/>
      <c r="J137" s="296">
        <v>3.7999999999999999E-2</v>
      </c>
    </row>
    <row r="138" spans="2:10">
      <c r="B138" s="292" t="s">
        <v>385</v>
      </c>
      <c r="C138" s="284" t="s">
        <v>386</v>
      </c>
      <c r="D138" s="285"/>
      <c r="E138" s="286">
        <v>0.6</v>
      </c>
      <c r="F138" s="287"/>
      <c r="G138" s="305" t="s">
        <v>433</v>
      </c>
      <c r="H138" s="305"/>
      <c r="I138" s="305"/>
      <c r="J138" s="297">
        <v>3.5999999999999997E-2</v>
      </c>
    </row>
    <row r="139" spans="2:10">
      <c r="B139" s="293"/>
      <c r="C139" s="288" t="s">
        <v>387</v>
      </c>
      <c r="D139" s="289"/>
      <c r="E139" s="290">
        <v>0.22</v>
      </c>
      <c r="F139" s="287"/>
      <c r="G139" s="306" t="s">
        <v>434</v>
      </c>
      <c r="H139" s="306"/>
      <c r="I139" s="306"/>
      <c r="J139" s="296">
        <v>4.7E-2</v>
      </c>
    </row>
    <row r="140" spans="2:10">
      <c r="B140" s="293"/>
      <c r="C140" s="284" t="s">
        <v>388</v>
      </c>
      <c r="D140" s="285"/>
      <c r="E140" s="286">
        <v>0.36</v>
      </c>
      <c r="F140" s="291"/>
      <c r="G140" s="305" t="s">
        <v>435</v>
      </c>
      <c r="H140" s="305"/>
      <c r="I140" s="305"/>
      <c r="J140" s="297">
        <v>3.9E-2</v>
      </c>
    </row>
    <row r="141" spans="2:10" ht="13.5" customHeight="1">
      <c r="B141" s="293"/>
      <c r="C141" s="288" t="s">
        <v>389</v>
      </c>
      <c r="D141" s="289"/>
      <c r="E141" s="290">
        <v>0.74</v>
      </c>
      <c r="F141" s="292" t="s">
        <v>436</v>
      </c>
      <c r="G141" s="307" t="s">
        <v>437</v>
      </c>
      <c r="H141" s="308"/>
      <c r="I141" s="309"/>
      <c r="J141" s="313">
        <v>0.04</v>
      </c>
    </row>
    <row r="142" spans="2:10" ht="13.5" customHeight="1">
      <c r="B142" s="293"/>
      <c r="C142" s="284" t="s">
        <v>390</v>
      </c>
      <c r="D142" s="285"/>
      <c r="E142" s="286">
        <v>0.69</v>
      </c>
      <c r="F142" s="295"/>
      <c r="G142" s="310"/>
      <c r="H142" s="311"/>
      <c r="I142" s="312"/>
      <c r="J142" s="314"/>
    </row>
    <row r="143" spans="2:10" ht="13.5" customHeight="1">
      <c r="B143" s="293"/>
      <c r="C143" s="288" t="s">
        <v>391</v>
      </c>
      <c r="D143" s="289"/>
      <c r="E143" s="290">
        <v>1</v>
      </c>
      <c r="F143" s="292" t="s">
        <v>438</v>
      </c>
      <c r="G143" s="305" t="s">
        <v>439</v>
      </c>
      <c r="H143" s="305"/>
      <c r="I143" s="305"/>
      <c r="J143" s="297">
        <v>0.04</v>
      </c>
    </row>
    <row r="144" spans="2:10" ht="13.5" customHeight="1">
      <c r="B144" s="293"/>
      <c r="C144" s="284" t="s">
        <v>392</v>
      </c>
      <c r="D144" s="285"/>
      <c r="E144" s="286">
        <v>1.3</v>
      </c>
      <c r="F144" s="293"/>
      <c r="G144" s="306" t="s">
        <v>440</v>
      </c>
      <c r="H144" s="306"/>
      <c r="I144" s="306"/>
      <c r="J144" s="296">
        <v>3.4000000000000002E-2</v>
      </c>
    </row>
    <row r="145" spans="2:10" ht="13.5" customHeight="1">
      <c r="B145" s="293"/>
      <c r="C145" s="288" t="s">
        <v>393</v>
      </c>
      <c r="D145" s="289"/>
      <c r="E145" s="290">
        <v>0.64</v>
      </c>
      <c r="F145" s="293"/>
      <c r="G145" s="305" t="s">
        <v>441</v>
      </c>
      <c r="H145" s="305"/>
      <c r="I145" s="305"/>
      <c r="J145" s="297">
        <v>2.8000000000000001E-2</v>
      </c>
    </row>
    <row r="146" spans="2:10" ht="13.5" customHeight="1">
      <c r="B146" s="293"/>
      <c r="C146" s="284" t="s">
        <v>394</v>
      </c>
      <c r="D146" s="285"/>
      <c r="E146" s="286">
        <v>1</v>
      </c>
      <c r="F146" s="293"/>
      <c r="G146" s="306" t="s">
        <v>442</v>
      </c>
      <c r="H146" s="306"/>
      <c r="I146" s="306"/>
      <c r="J146" s="296">
        <v>4.2000000000000003E-2</v>
      </c>
    </row>
    <row r="147" spans="2:10" ht="13.5" customHeight="1">
      <c r="B147" s="293"/>
      <c r="C147" s="288" t="s">
        <v>395</v>
      </c>
      <c r="D147" s="289"/>
      <c r="E147" s="294">
        <v>6.4000000000000001E-2</v>
      </c>
      <c r="F147" s="293"/>
      <c r="G147" s="305" t="s">
        <v>443</v>
      </c>
      <c r="H147" s="305"/>
      <c r="I147" s="305"/>
      <c r="J147" s="297">
        <v>3.7999999999999999E-2</v>
      </c>
    </row>
    <row r="148" spans="2:10" ht="13.5" customHeight="1">
      <c r="B148" s="293"/>
      <c r="C148" s="284" t="s">
        <v>396</v>
      </c>
      <c r="D148" s="285"/>
      <c r="E148" s="286">
        <v>0.13</v>
      </c>
      <c r="F148" s="293"/>
      <c r="G148" s="306" t="s">
        <v>444</v>
      </c>
      <c r="H148" s="306"/>
      <c r="I148" s="306"/>
      <c r="J148" s="296">
        <v>3.4000000000000002E-2</v>
      </c>
    </row>
    <row r="149" spans="2:10" ht="13.5" customHeight="1">
      <c r="B149" s="295"/>
      <c r="C149" s="288" t="s">
        <v>397</v>
      </c>
      <c r="D149" s="289"/>
      <c r="E149" s="290">
        <v>0.2</v>
      </c>
      <c r="F149" s="293"/>
      <c r="G149" s="305" t="s">
        <v>445</v>
      </c>
      <c r="H149" s="305"/>
      <c r="I149" s="305"/>
      <c r="J149" s="297">
        <v>3.5999999999999997E-2</v>
      </c>
    </row>
    <row r="150" spans="2:10" ht="13.5" customHeight="1">
      <c r="B150" s="292" t="s">
        <v>398</v>
      </c>
      <c r="C150" s="284" t="s">
        <v>399</v>
      </c>
      <c r="D150" s="285"/>
      <c r="E150" s="286">
        <v>0.12</v>
      </c>
      <c r="F150" s="293"/>
      <c r="G150" s="306" t="s">
        <v>446</v>
      </c>
      <c r="H150" s="306"/>
      <c r="I150" s="306"/>
      <c r="J150" s="296">
        <v>3.6999999999999998E-2</v>
      </c>
    </row>
    <row r="151" spans="2:10" ht="13.5" customHeight="1">
      <c r="B151" s="293"/>
      <c r="C151" s="288" t="s">
        <v>400</v>
      </c>
      <c r="D151" s="289"/>
      <c r="E151" s="290">
        <v>0.16</v>
      </c>
      <c r="F151" s="293"/>
      <c r="G151" s="305" t="s">
        <v>447</v>
      </c>
      <c r="H151" s="305"/>
      <c r="I151" s="305"/>
      <c r="J151" s="297">
        <v>0.04</v>
      </c>
    </row>
    <row r="152" spans="2:10" ht="13.5" customHeight="1">
      <c r="B152" s="293"/>
      <c r="C152" s="284" t="s">
        <v>401</v>
      </c>
      <c r="D152" s="285"/>
      <c r="E152" s="286">
        <v>0.06</v>
      </c>
      <c r="F152" s="295"/>
      <c r="G152" s="306" t="s">
        <v>448</v>
      </c>
      <c r="H152" s="306"/>
      <c r="I152" s="306"/>
      <c r="J152" s="296">
        <v>4.2999999999999997E-2</v>
      </c>
    </row>
    <row r="153" spans="2:10" ht="13.5" customHeight="1">
      <c r="B153" s="293"/>
      <c r="C153" s="288" t="s">
        <v>402</v>
      </c>
      <c r="D153" s="289"/>
      <c r="E153" s="290">
        <v>7.0000000000000007E-2</v>
      </c>
      <c r="F153" s="292" t="s">
        <v>461</v>
      </c>
      <c r="G153" s="305" t="s">
        <v>449</v>
      </c>
      <c r="H153" s="305"/>
      <c r="I153" s="305"/>
      <c r="J153" s="297">
        <v>2.3E-2</v>
      </c>
    </row>
    <row r="154" spans="2:10" ht="13.5" customHeight="1">
      <c r="B154" s="293"/>
      <c r="C154" s="284" t="s">
        <v>403</v>
      </c>
      <c r="D154" s="285"/>
      <c r="E154" s="286">
        <v>0.06</v>
      </c>
      <c r="F154" s="293"/>
      <c r="G154" s="306" t="s">
        <v>450</v>
      </c>
      <c r="H154" s="306"/>
      <c r="I154" s="306"/>
      <c r="J154" s="296">
        <v>2.4E-2</v>
      </c>
    </row>
    <row r="155" spans="2:10" ht="13.5" customHeight="1">
      <c r="B155" s="293"/>
      <c r="C155" s="288" t="s">
        <v>404</v>
      </c>
      <c r="D155" s="289"/>
      <c r="E155" s="290">
        <v>0.15</v>
      </c>
      <c r="F155" s="293"/>
      <c r="G155" s="305" t="s">
        <v>451</v>
      </c>
      <c r="H155" s="305"/>
      <c r="I155" s="305"/>
      <c r="J155" s="297">
        <v>3.4000000000000002E-2</v>
      </c>
    </row>
    <row r="156" spans="2:10" ht="13.5" customHeight="1">
      <c r="B156" s="293"/>
      <c r="C156" s="284" t="s">
        <v>405</v>
      </c>
      <c r="D156" s="285"/>
      <c r="E156" s="286">
        <v>0.13</v>
      </c>
      <c r="F156" s="295"/>
      <c r="G156" s="306" t="s">
        <v>452</v>
      </c>
      <c r="H156" s="306"/>
      <c r="I156" s="306"/>
      <c r="J156" s="296">
        <v>0.04</v>
      </c>
    </row>
    <row r="157" spans="2:10" ht="13.5" customHeight="1">
      <c r="B157" s="293"/>
      <c r="C157" s="288" t="s">
        <v>406</v>
      </c>
      <c r="D157" s="289"/>
      <c r="E157" s="290">
        <v>0.15</v>
      </c>
      <c r="F157" s="292" t="s">
        <v>460</v>
      </c>
      <c r="G157" s="305" t="s">
        <v>453</v>
      </c>
      <c r="H157" s="305"/>
      <c r="I157" s="305"/>
      <c r="J157" s="297">
        <v>2.1999999999999999E-2</v>
      </c>
    </row>
    <row r="158" spans="2:10" ht="13.5" customHeight="1">
      <c r="B158" s="293"/>
      <c r="C158" s="300" t="s">
        <v>407</v>
      </c>
      <c r="D158" s="301"/>
      <c r="E158" s="286">
        <v>0.17</v>
      </c>
      <c r="F158" s="295"/>
      <c r="G158" s="306" t="s">
        <v>454</v>
      </c>
      <c r="H158" s="306"/>
      <c r="I158" s="306"/>
      <c r="J158" s="296">
        <v>2.1999999999999999E-2</v>
      </c>
    </row>
    <row r="159" spans="2:10" ht="13.5" customHeight="1">
      <c r="B159" s="295"/>
      <c r="C159" s="302" t="s">
        <v>408</v>
      </c>
      <c r="D159" s="303"/>
      <c r="E159" s="290">
        <v>0.12</v>
      </c>
      <c r="F159" s="292" t="s">
        <v>455</v>
      </c>
      <c r="G159" s="305" t="s">
        <v>458</v>
      </c>
      <c r="H159" s="305"/>
      <c r="I159" s="305"/>
      <c r="J159" s="298">
        <v>0.15</v>
      </c>
    </row>
    <row r="160" spans="2:10">
      <c r="B160" s="283" t="s">
        <v>409</v>
      </c>
      <c r="C160" s="284" t="s">
        <v>410</v>
      </c>
      <c r="D160" s="285"/>
      <c r="E160" s="286">
        <v>0.19</v>
      </c>
      <c r="F160" s="295"/>
      <c r="G160" s="306" t="s">
        <v>459</v>
      </c>
      <c r="H160" s="306"/>
      <c r="I160" s="306"/>
      <c r="J160" s="299">
        <v>7.0000000000000007E-2</v>
      </c>
    </row>
    <row r="161" spans="2:7">
      <c r="B161" s="287"/>
      <c r="C161" s="288" t="s">
        <v>411</v>
      </c>
      <c r="D161" s="289"/>
      <c r="E161" s="290">
        <v>0.26</v>
      </c>
    </row>
    <row r="162" spans="2:7">
      <c r="B162" s="287"/>
      <c r="C162" s="284" t="s">
        <v>412</v>
      </c>
      <c r="D162" s="285"/>
      <c r="E162" s="286">
        <v>0.11</v>
      </c>
    </row>
    <row r="163" spans="2:7">
      <c r="B163" s="287"/>
      <c r="C163" s="288" t="s">
        <v>413</v>
      </c>
      <c r="D163" s="289"/>
      <c r="E163" s="290">
        <v>0.15</v>
      </c>
    </row>
    <row r="164" spans="2:7">
      <c r="B164" s="287"/>
      <c r="C164" s="284" t="s">
        <v>414</v>
      </c>
      <c r="D164" s="285"/>
      <c r="E164" s="296">
        <v>5.1999999999999998E-2</v>
      </c>
    </row>
    <row r="165" spans="2:7">
      <c r="B165" s="287"/>
      <c r="C165" s="288" t="s">
        <v>415</v>
      </c>
      <c r="D165" s="289"/>
      <c r="E165" s="297">
        <v>3.4000000000000002E-2</v>
      </c>
    </row>
    <row r="166" spans="2:7">
      <c r="B166" s="291"/>
      <c r="C166" s="284" t="s">
        <v>416</v>
      </c>
      <c r="D166" s="285"/>
      <c r="E166" s="286">
        <v>0.08</v>
      </c>
    </row>
    <row r="168" spans="2:7">
      <c r="B168" s="115" t="s">
        <v>462</v>
      </c>
    </row>
    <row r="169" spans="2:7">
      <c r="C169" s="135" t="s">
        <v>463</v>
      </c>
      <c r="D169" s="135" t="s">
        <v>468</v>
      </c>
      <c r="E169" s="135" t="s">
        <v>469</v>
      </c>
      <c r="F169" s="135"/>
      <c r="G169" s="135"/>
    </row>
    <row r="170" spans="2:7">
      <c r="C170" s="135"/>
      <c r="D170" s="135"/>
      <c r="E170" s="113" t="s">
        <v>470</v>
      </c>
      <c r="F170" s="135" t="s">
        <v>471</v>
      </c>
      <c r="G170" s="135"/>
    </row>
    <row r="171" spans="2:7">
      <c r="C171" s="315" t="s">
        <v>464</v>
      </c>
      <c r="D171" s="316">
        <v>0.09</v>
      </c>
      <c r="E171" s="316">
        <v>0.04</v>
      </c>
      <c r="F171" s="317">
        <v>0.09</v>
      </c>
      <c r="G171" s="318" t="s">
        <v>472</v>
      </c>
    </row>
    <row r="172" spans="2:7">
      <c r="C172" s="319" t="s">
        <v>465</v>
      </c>
      <c r="D172" s="320">
        <v>0.09</v>
      </c>
      <c r="E172" s="321" t="s">
        <v>475</v>
      </c>
      <c r="F172" s="322">
        <v>0.09</v>
      </c>
      <c r="G172" s="323" t="s">
        <v>474</v>
      </c>
    </row>
    <row r="173" spans="2:7">
      <c r="C173" s="315" t="s">
        <v>466</v>
      </c>
      <c r="D173" s="316">
        <v>0.11</v>
      </c>
      <c r="E173" s="316">
        <v>0.04</v>
      </c>
      <c r="F173" s="317">
        <v>0.11</v>
      </c>
      <c r="G173" s="318" t="s">
        <v>472</v>
      </c>
    </row>
    <row r="174" spans="2:7">
      <c r="C174" s="319" t="s">
        <v>467</v>
      </c>
      <c r="D174" s="320">
        <v>0.15</v>
      </c>
      <c r="E174" s="320">
        <v>0.04</v>
      </c>
      <c r="F174" s="322">
        <v>0.15</v>
      </c>
      <c r="G174" s="323" t="s">
        <v>473</v>
      </c>
    </row>
    <row r="175" spans="2:7">
      <c r="D175" s="33"/>
      <c r="E175" s="33"/>
      <c r="F175" s="33"/>
      <c r="G175" s="33"/>
    </row>
  </sheetData>
  <mergeCells count="203">
    <mergeCell ref="D169:D170"/>
    <mergeCell ref="C169:C170"/>
    <mergeCell ref="F141:F142"/>
    <mergeCell ref="G141:I142"/>
    <mergeCell ref="J141:J142"/>
    <mergeCell ref="F143:F152"/>
    <mergeCell ref="F153:F156"/>
    <mergeCell ref="F157:F158"/>
    <mergeCell ref="F159:F160"/>
    <mergeCell ref="E169:G169"/>
    <mergeCell ref="F170:G170"/>
    <mergeCell ref="G152:I152"/>
    <mergeCell ref="G153:I153"/>
    <mergeCell ref="G154:I154"/>
    <mergeCell ref="G155:I155"/>
    <mergeCell ref="G156:I156"/>
    <mergeCell ref="G157:I157"/>
    <mergeCell ref="G158:I158"/>
    <mergeCell ref="G159:I159"/>
    <mergeCell ref="G160:I160"/>
    <mergeCell ref="G143:I143"/>
    <mergeCell ref="G144:I144"/>
    <mergeCell ref="G145:I145"/>
    <mergeCell ref="G146:I146"/>
    <mergeCell ref="G147:I147"/>
    <mergeCell ref="G148:I148"/>
    <mergeCell ref="G149:I149"/>
    <mergeCell ref="G150:I150"/>
    <mergeCell ref="G151:I151"/>
    <mergeCell ref="G123:I123"/>
    <mergeCell ref="G124:I124"/>
    <mergeCell ref="G125:I125"/>
    <mergeCell ref="G126:I126"/>
    <mergeCell ref="G127:I127"/>
    <mergeCell ref="G128:I128"/>
    <mergeCell ref="G129:I129"/>
    <mergeCell ref="G130:I130"/>
    <mergeCell ref="F136:F140"/>
    <mergeCell ref="G136:I136"/>
    <mergeCell ref="G137:I137"/>
    <mergeCell ref="G138:I138"/>
    <mergeCell ref="G139:I139"/>
    <mergeCell ref="G140:I140"/>
    <mergeCell ref="F124:F135"/>
    <mergeCell ref="G131:I131"/>
    <mergeCell ref="G132:I132"/>
    <mergeCell ref="G133:I133"/>
    <mergeCell ref="G134:I134"/>
    <mergeCell ref="G135:I135"/>
    <mergeCell ref="B160:B166"/>
    <mergeCell ref="C160:D160"/>
    <mergeCell ref="C161:D161"/>
    <mergeCell ref="C162:D162"/>
    <mergeCell ref="C163:D163"/>
    <mergeCell ref="C164:D164"/>
    <mergeCell ref="C165:D165"/>
    <mergeCell ref="C166:D166"/>
    <mergeCell ref="B150:B159"/>
    <mergeCell ref="C150:D150"/>
    <mergeCell ref="C151:D151"/>
    <mergeCell ref="C152:D152"/>
    <mergeCell ref="C153:D153"/>
    <mergeCell ref="C154:D154"/>
    <mergeCell ref="C155:D155"/>
    <mergeCell ref="C156:D156"/>
    <mergeCell ref="C157:D157"/>
    <mergeCell ref="C158:D158"/>
    <mergeCell ref="C159:D159"/>
    <mergeCell ref="B138:B149"/>
    <mergeCell ref="C138:D138"/>
    <mergeCell ref="C139:D139"/>
    <mergeCell ref="C140:D140"/>
    <mergeCell ref="C141:D141"/>
    <mergeCell ref="C142:D142"/>
    <mergeCell ref="C143:D143"/>
    <mergeCell ref="C144:D144"/>
    <mergeCell ref="C145:D145"/>
    <mergeCell ref="C146:D146"/>
    <mergeCell ref="C147:D147"/>
    <mergeCell ref="C148:D148"/>
    <mergeCell ref="C149:D149"/>
    <mergeCell ref="B130:B137"/>
    <mergeCell ref="C130:D130"/>
    <mergeCell ref="C131:D131"/>
    <mergeCell ref="C132:D132"/>
    <mergeCell ref="C133:D133"/>
    <mergeCell ref="C134:D134"/>
    <mergeCell ref="C135:D135"/>
    <mergeCell ref="C136:D136"/>
    <mergeCell ref="C137:D137"/>
    <mergeCell ref="C123:D123"/>
    <mergeCell ref="B124:B127"/>
    <mergeCell ref="C124:D124"/>
    <mergeCell ref="C125:D125"/>
    <mergeCell ref="C126:D126"/>
    <mergeCell ref="C127:D127"/>
    <mergeCell ref="B128:B129"/>
    <mergeCell ref="C128:D128"/>
    <mergeCell ref="C129:D129"/>
    <mergeCell ref="A2:J2"/>
    <mergeCell ref="B80:D80"/>
    <mergeCell ref="B81:D81"/>
    <mergeCell ref="B82:D82"/>
    <mergeCell ref="E83:F83"/>
    <mergeCell ref="B76:D76"/>
    <mergeCell ref="B63:D63"/>
    <mergeCell ref="B64:D64"/>
    <mergeCell ref="B65:D65"/>
    <mergeCell ref="B49:D49"/>
    <mergeCell ref="B50:D50"/>
    <mergeCell ref="B51:D51"/>
    <mergeCell ref="B52:D52"/>
    <mergeCell ref="B53:D53"/>
    <mergeCell ref="E15:F15"/>
    <mergeCell ref="E16:F16"/>
    <mergeCell ref="E17:F17"/>
    <mergeCell ref="E29:F29"/>
    <mergeCell ref="E30:F30"/>
    <mergeCell ref="E31:F31"/>
    <mergeCell ref="D3:H3"/>
    <mergeCell ref="D4:H4"/>
    <mergeCell ref="B21:D21"/>
    <mergeCell ref="B22:D22"/>
    <mergeCell ref="E99:F99"/>
    <mergeCell ref="H99:H100"/>
    <mergeCell ref="I99:I100"/>
    <mergeCell ref="E100:F100"/>
    <mergeCell ref="E101:H101"/>
    <mergeCell ref="E92:F92"/>
    <mergeCell ref="E93:H93"/>
    <mergeCell ref="B94:D97"/>
    <mergeCell ref="E94:F94"/>
    <mergeCell ref="E95:F95"/>
    <mergeCell ref="H95:H96"/>
    <mergeCell ref="I95:I96"/>
    <mergeCell ref="E96:F96"/>
    <mergeCell ref="E97:H97"/>
    <mergeCell ref="B90:D93"/>
    <mergeCell ref="E90:F90"/>
    <mergeCell ref="E91:F91"/>
    <mergeCell ref="H91:H92"/>
    <mergeCell ref="I91:I92"/>
    <mergeCell ref="B105:D105"/>
    <mergeCell ref="B106:D106"/>
    <mergeCell ref="B107:E107"/>
    <mergeCell ref="B102:D104"/>
    <mergeCell ref="E102:F102"/>
    <mergeCell ref="E103:F103"/>
    <mergeCell ref="H103:H104"/>
    <mergeCell ref="I103:I104"/>
    <mergeCell ref="E104:F104"/>
    <mergeCell ref="G102:J102"/>
    <mergeCell ref="B42:D42"/>
    <mergeCell ref="F5:J5"/>
    <mergeCell ref="B8:D8"/>
    <mergeCell ref="B9:D9"/>
    <mergeCell ref="B10:D10"/>
    <mergeCell ref="B11:D11"/>
    <mergeCell ref="B66:D66"/>
    <mergeCell ref="B67:D67"/>
    <mergeCell ref="B68:D68"/>
    <mergeCell ref="B23:D23"/>
    <mergeCell ref="B24:D24"/>
    <mergeCell ref="B26:D26"/>
    <mergeCell ref="B27:D27"/>
    <mergeCell ref="B28:D28"/>
    <mergeCell ref="B25:D25"/>
    <mergeCell ref="B12:D12"/>
    <mergeCell ref="B13:D13"/>
    <mergeCell ref="B14:D14"/>
    <mergeCell ref="A4:C4"/>
    <mergeCell ref="A3:C3"/>
    <mergeCell ref="B35:D35"/>
    <mergeCell ref="B36:D36"/>
    <mergeCell ref="B37:D37"/>
    <mergeCell ref="B38:D38"/>
    <mergeCell ref="B39:D39"/>
    <mergeCell ref="B40:D40"/>
    <mergeCell ref="B41:D41"/>
    <mergeCell ref="E84:F84"/>
    <mergeCell ref="E85:F85"/>
    <mergeCell ref="C75:E75"/>
    <mergeCell ref="G90:J90"/>
    <mergeCell ref="G94:J94"/>
    <mergeCell ref="G98:J98"/>
    <mergeCell ref="E43:F43"/>
    <mergeCell ref="E44:F44"/>
    <mergeCell ref="E45:F45"/>
    <mergeCell ref="B77:D77"/>
    <mergeCell ref="B78:D78"/>
    <mergeCell ref="B79:D79"/>
    <mergeCell ref="E71:F71"/>
    <mergeCell ref="E72:F72"/>
    <mergeCell ref="E70:F70"/>
    <mergeCell ref="B54:D54"/>
    <mergeCell ref="B55:D55"/>
    <mergeCell ref="B56:D56"/>
    <mergeCell ref="E57:F57"/>
    <mergeCell ref="E58:F58"/>
    <mergeCell ref="E59:F59"/>
    <mergeCell ref="B69:D69"/>
    <mergeCell ref="B98:D101"/>
    <mergeCell ref="E98:F98"/>
  </mergeCells>
  <phoneticPr fontId="2"/>
  <pageMargins left="0.43307086614173229" right="0.43307086614173229" top="0.43307086614173229" bottom="0.51181102362204722" header="0.31496062992125984" footer="0.31496062992125984"/>
  <pageSetup paperSize="9" orientation="portrait" r:id="rId1"/>
  <headerFooter>
    <oddFooter>&amp;R&amp;"HGPｺﾞｼｯｸM,ﾒﾃﾞｨｳﾑ"&amp;12&amp;K92D050HOUSE OF THE YEAR IN ENERGY 2014</oddFooter>
  </headerFooter>
  <drawing r:id="rId2"/>
  <legacyDrawing r:id="rId3"/>
  <controls>
    <control shapeId="4104" r:id="rId4" name="CheckBox1"/>
    <control shapeId="4105" r:id="rId5" name="CheckBox2"/>
    <control shapeId="4106" r:id="rId6" name="CheckBox3"/>
    <control shapeId="4107" r:id="rId7" name="CheckBox4"/>
    <control shapeId="4108" r:id="rId8" name="CheckBox5"/>
    <control shapeId="4109" r:id="rId9" name="CheckBox6"/>
    <control shapeId="4110" r:id="rId10" name="CheckBox7"/>
    <control shapeId="4111" r:id="rId11" name="CheckBox8"/>
  </controls>
</worksheet>
</file>

<file path=xl/worksheets/sheet4.xml><?xml version="1.0" encoding="utf-8"?>
<worksheet xmlns="http://schemas.openxmlformats.org/spreadsheetml/2006/main" xmlns:r="http://schemas.openxmlformats.org/officeDocument/2006/relationships">
  <dimension ref="A1:P97"/>
  <sheetViews>
    <sheetView view="pageBreakPreview" zoomScaleNormal="100" zoomScaleSheetLayoutView="100" workbookViewId="0"/>
  </sheetViews>
  <sheetFormatPr defaultRowHeight="13.5"/>
  <cols>
    <col min="1" max="1" width="1.125" style="1" customWidth="1"/>
    <col min="2" max="2" width="13.125" style="1" customWidth="1"/>
    <col min="3" max="3" width="4.375" style="1" customWidth="1"/>
    <col min="4" max="13" width="7.5" style="1" customWidth="1"/>
    <col min="14" max="14" width="7.5" customWidth="1"/>
  </cols>
  <sheetData>
    <row r="1" spans="1:14" s="29" customFormat="1" ht="15" customHeight="1">
      <c r="A1" s="2" t="s">
        <v>224</v>
      </c>
      <c r="B1" s="28"/>
      <c r="C1" s="28"/>
      <c r="D1" s="28"/>
      <c r="E1" s="28"/>
      <c r="F1" s="28"/>
      <c r="G1" s="1"/>
      <c r="H1" s="1"/>
      <c r="I1" s="1"/>
      <c r="J1" s="28"/>
      <c r="K1" s="28"/>
      <c r="L1" s="28"/>
      <c r="M1" s="28"/>
      <c r="N1" s="110" t="s">
        <v>355</v>
      </c>
    </row>
    <row r="2" spans="1:14" s="29" customFormat="1" ht="15" customHeight="1">
      <c r="A2" s="2"/>
      <c r="B2" s="186" t="s">
        <v>281</v>
      </c>
      <c r="C2" s="186"/>
      <c r="D2" s="186"/>
      <c r="E2" s="186"/>
      <c r="F2" s="186"/>
      <c r="G2" s="186"/>
      <c r="H2" s="186"/>
      <c r="I2" s="186"/>
      <c r="J2" s="186"/>
      <c r="K2" s="186"/>
      <c r="L2" s="186"/>
      <c r="M2" s="186"/>
      <c r="N2" s="186"/>
    </row>
    <row r="3" spans="1:14" s="2" customFormat="1" ht="15" customHeight="1">
      <c r="A3" s="199" t="s">
        <v>11</v>
      </c>
      <c r="B3" s="200"/>
      <c r="C3" s="201"/>
      <c r="D3" s="190"/>
      <c r="E3" s="190"/>
      <c r="F3" s="190"/>
      <c r="G3" s="190"/>
      <c r="H3" s="190"/>
      <c r="I3" s="4"/>
      <c r="J3" s="4"/>
    </row>
    <row r="4" spans="1:14" ht="15" customHeight="1">
      <c r="A4" s="199" t="s">
        <v>275</v>
      </c>
      <c r="B4" s="200"/>
      <c r="C4" s="201"/>
      <c r="D4" s="23">
        <v>3</v>
      </c>
      <c r="E4" s="22" t="s">
        <v>228</v>
      </c>
    </row>
    <row r="5" spans="1:14" ht="15" customHeight="1">
      <c r="A5" s="199" t="s">
        <v>276</v>
      </c>
      <c r="B5" s="200"/>
      <c r="C5" s="201"/>
      <c r="D5" s="124" t="s">
        <v>243</v>
      </c>
      <c r="E5" s="124"/>
    </row>
    <row r="6" spans="1:14" ht="15" customHeight="1">
      <c r="A6" s="199" t="s">
        <v>277</v>
      </c>
      <c r="B6" s="200"/>
      <c r="C6" s="201"/>
      <c r="D6" s="124" t="s">
        <v>244</v>
      </c>
      <c r="E6" s="124"/>
    </row>
    <row r="8" spans="1:14">
      <c r="B8" s="1" t="s">
        <v>133</v>
      </c>
    </row>
    <row r="9" spans="1:14" s="66" customFormat="1" ht="54" customHeight="1">
      <c r="A9" s="64"/>
      <c r="B9" s="159" t="s">
        <v>148</v>
      </c>
      <c r="C9" s="161"/>
      <c r="D9" s="65" t="s">
        <v>149</v>
      </c>
      <c r="E9" s="32" t="s">
        <v>150</v>
      </c>
      <c r="F9" s="32" t="s">
        <v>151</v>
      </c>
      <c r="G9" s="32" t="s">
        <v>152</v>
      </c>
      <c r="H9" s="65" t="s">
        <v>153</v>
      </c>
      <c r="I9" s="32" t="s">
        <v>154</v>
      </c>
      <c r="J9" s="32" t="s">
        <v>155</v>
      </c>
      <c r="K9" s="32" t="s">
        <v>156</v>
      </c>
      <c r="L9" s="32" t="s">
        <v>157</v>
      </c>
      <c r="M9" s="32" t="s">
        <v>158</v>
      </c>
      <c r="N9" s="64"/>
    </row>
    <row r="10" spans="1:14">
      <c r="B10" s="170" t="s">
        <v>159</v>
      </c>
      <c r="C10" s="193"/>
      <c r="D10" s="65" t="s">
        <v>160</v>
      </c>
      <c r="E10" s="72">
        <f>IF($D$4&lt;4,17.86,13.6)</f>
        <v>17.86</v>
      </c>
      <c r="F10" s="39"/>
      <c r="G10" s="76">
        <v>1</v>
      </c>
      <c r="H10" s="72">
        <f t="shared" ref="H10:H21" si="0">E10*F10*G10</f>
        <v>0</v>
      </c>
      <c r="I10" s="69">
        <f t="shared" ref="I10:I21" si="1">F10*0.034</f>
        <v>0</v>
      </c>
      <c r="J10" s="69">
        <f>INDEX(方位係数!$B$13:$J$21,MATCH($D10,方位係数!$A$13:$A$21,0),MATCH($D$4,方位係数!$B$12:$J$12))</f>
        <v>0.47599999999999998</v>
      </c>
      <c r="K10" s="69">
        <f t="shared" ref="K10:K21" si="2">$J10*$E10*$I10</f>
        <v>0</v>
      </c>
      <c r="L10" s="69">
        <f>INDEX(方位係数!$B$2:$J$10,MATCH($D10,方位係数!$A$2:$A$10,0),MATCH($D$4,方位係数!$B$1:$J$1))</f>
        <v>0.85099999999999998</v>
      </c>
      <c r="M10" s="69">
        <f t="shared" ref="M10:M21" si="3">$L10*$E10*$I10</f>
        <v>0</v>
      </c>
      <c r="N10" s="1"/>
    </row>
    <row r="11" spans="1:14">
      <c r="B11" s="170" t="s">
        <v>159</v>
      </c>
      <c r="C11" s="193"/>
      <c r="D11" s="65" t="s">
        <v>161</v>
      </c>
      <c r="E11" s="72">
        <f>IF($D$4&lt;4,15.9,15.71)</f>
        <v>15.9</v>
      </c>
      <c r="F11" s="39"/>
      <c r="G11" s="76">
        <v>1</v>
      </c>
      <c r="H11" s="72">
        <f t="shared" si="0"/>
        <v>0</v>
      </c>
      <c r="I11" s="69">
        <f t="shared" si="1"/>
        <v>0</v>
      </c>
      <c r="J11" s="69">
        <f>INDEX(方位係数!$B$13:$J$21,MATCH($D11,方位係数!$A$13:$A$21,0),MATCH($D$4,方位係数!$B$12:$J$12))</f>
        <v>0.55300000000000005</v>
      </c>
      <c r="K11" s="69">
        <f t="shared" si="2"/>
        <v>0</v>
      </c>
      <c r="L11" s="69">
        <f>INDEX(方位係数!$B$2:$J$10,MATCH($D11,方位係数!$A$2:$A$10,0),MATCH($D$4,方位係数!$B$1:$J$1))</f>
        <v>0.54200000000000004</v>
      </c>
      <c r="M11" s="69">
        <f t="shared" si="3"/>
        <v>0</v>
      </c>
      <c r="N11" s="1"/>
    </row>
    <row r="12" spans="1:14">
      <c r="B12" s="170" t="s">
        <v>159</v>
      </c>
      <c r="C12" s="193"/>
      <c r="D12" s="65" t="s">
        <v>162</v>
      </c>
      <c r="E12" s="72">
        <f>IF($D$4&lt;4,22.4,21.56)</f>
        <v>22.4</v>
      </c>
      <c r="F12" s="39"/>
      <c r="G12" s="76">
        <v>1</v>
      </c>
      <c r="H12" s="72">
        <f t="shared" si="0"/>
        <v>0</v>
      </c>
      <c r="I12" s="69">
        <f t="shared" si="1"/>
        <v>0</v>
      </c>
      <c r="J12" s="69">
        <f>INDEX(方位係数!$B$13:$J$21,MATCH($D12,方位係数!$A$13:$A$21,0),MATCH($D$4,方位係数!$B$12:$J$12))</f>
        <v>0.33500000000000002</v>
      </c>
      <c r="K12" s="69">
        <f t="shared" si="2"/>
        <v>0</v>
      </c>
      <c r="L12" s="69">
        <f>INDEX(方位係数!$B$2:$J$10,MATCH($D12,方位係数!$A$2:$A$10,0),MATCH($D$4,方位係数!$B$1:$J$1))</f>
        <v>0.28399999999999997</v>
      </c>
      <c r="M12" s="69">
        <f t="shared" si="3"/>
        <v>0</v>
      </c>
      <c r="N12" s="1"/>
    </row>
    <row r="13" spans="1:14">
      <c r="B13" s="170" t="s">
        <v>159</v>
      </c>
      <c r="C13" s="193"/>
      <c r="D13" s="65" t="s">
        <v>163</v>
      </c>
      <c r="E13" s="72">
        <f>IF($D$4&lt;4,14.45,14.07)</f>
        <v>14.45</v>
      </c>
      <c r="F13" s="39"/>
      <c r="G13" s="76">
        <v>1</v>
      </c>
      <c r="H13" s="72">
        <f t="shared" si="0"/>
        <v>0</v>
      </c>
      <c r="I13" s="69">
        <f t="shared" si="1"/>
        <v>0</v>
      </c>
      <c r="J13" s="69">
        <f>INDEX(方位係数!$B$13:$J$21,MATCH($D13,方位係数!$A$13:$A$21,0),MATCH($D$4,方位係数!$B$12:$J$12))</f>
        <v>0.46800000000000003</v>
      </c>
      <c r="K13" s="69">
        <f t="shared" si="2"/>
        <v>0</v>
      </c>
      <c r="L13" s="69">
        <f>INDEX(方位係数!$B$2:$J$10,MATCH($D13,方位係数!$A$2:$A$10,0),MATCH($D$4,方位係数!$B$1:$J$1))</f>
        <v>0.54</v>
      </c>
      <c r="M13" s="69">
        <f t="shared" si="3"/>
        <v>0</v>
      </c>
      <c r="N13" s="1"/>
    </row>
    <row r="14" spans="1:14">
      <c r="B14" s="170" t="s">
        <v>227</v>
      </c>
      <c r="C14" s="193"/>
      <c r="D14" s="65" t="s">
        <v>160</v>
      </c>
      <c r="E14" s="72">
        <v>4.78</v>
      </c>
      <c r="F14" s="39"/>
      <c r="G14" s="76">
        <v>1</v>
      </c>
      <c r="H14" s="72">
        <f t="shared" si="0"/>
        <v>0</v>
      </c>
      <c r="I14" s="69">
        <f t="shared" si="1"/>
        <v>0</v>
      </c>
      <c r="J14" s="69">
        <f>INDEX(方位係数!$B$13:$J$21,MATCH($D14,方位係数!$A$13:$A$21,0),MATCH($D$4,方位係数!$B$12:$J$12))</f>
        <v>0.47599999999999998</v>
      </c>
      <c r="K14" s="69">
        <f t="shared" si="2"/>
        <v>0</v>
      </c>
      <c r="L14" s="69">
        <f>INDEX(方位係数!$B$2:$J$10,MATCH($D14,方位係数!$A$2:$A$10,0),MATCH($D$4,方位係数!$B$1:$J$1))</f>
        <v>0.85099999999999998</v>
      </c>
      <c r="M14" s="69">
        <f t="shared" si="3"/>
        <v>0</v>
      </c>
      <c r="N14" s="1"/>
    </row>
    <row r="15" spans="1:14">
      <c r="B15" s="170" t="s">
        <v>227</v>
      </c>
      <c r="C15" s="193"/>
      <c r="D15" s="65" t="s">
        <v>161</v>
      </c>
      <c r="E15" s="72">
        <v>2.73</v>
      </c>
      <c r="F15" s="39"/>
      <c r="G15" s="76">
        <v>1</v>
      </c>
      <c r="H15" s="72">
        <f t="shared" si="0"/>
        <v>0</v>
      </c>
      <c r="I15" s="69">
        <f t="shared" si="1"/>
        <v>0</v>
      </c>
      <c r="J15" s="69">
        <f>INDEX(方位係数!$B$13:$J$21,MATCH($D15,方位係数!$A$13:$A$21,0),MATCH($D$4,方位係数!$B$12:$J$12))</f>
        <v>0.55300000000000005</v>
      </c>
      <c r="K15" s="69">
        <f t="shared" si="2"/>
        <v>0</v>
      </c>
      <c r="L15" s="69">
        <f>INDEX(方位係数!$B$2:$J$10,MATCH($D15,方位係数!$A$2:$A$10,0),MATCH($D$4,方位係数!$B$1:$J$1))</f>
        <v>0.54200000000000004</v>
      </c>
      <c r="M15" s="69">
        <f t="shared" si="3"/>
        <v>0</v>
      </c>
      <c r="N15" s="1"/>
    </row>
    <row r="16" spans="1:14">
      <c r="B16" s="170" t="s">
        <v>227</v>
      </c>
      <c r="C16" s="193"/>
      <c r="D16" s="65" t="s">
        <v>162</v>
      </c>
      <c r="E16" s="72">
        <v>3.1900000000000004</v>
      </c>
      <c r="F16" s="39"/>
      <c r="G16" s="76">
        <v>1</v>
      </c>
      <c r="H16" s="72">
        <f t="shared" si="0"/>
        <v>0</v>
      </c>
      <c r="I16" s="69">
        <f>F16*0.034</f>
        <v>0</v>
      </c>
      <c r="J16" s="69">
        <f>INDEX(方位係数!$B$13:$J$21,MATCH($D16,方位係数!$A$13:$A$21,0),MATCH($D$4,方位係数!$B$12:$J$12))</f>
        <v>0.33500000000000002</v>
      </c>
      <c r="K16" s="69">
        <f>$J16*$E16*$I16</f>
        <v>0</v>
      </c>
      <c r="L16" s="69">
        <f>INDEX(方位係数!$B$2:$J$10,MATCH($D16,方位係数!$A$2:$A$10,0),MATCH($D$4,方位係数!$B$1:$J$1))</f>
        <v>0.28399999999999997</v>
      </c>
      <c r="M16" s="69">
        <f>$L16*$E16*$I16</f>
        <v>0</v>
      </c>
      <c r="N16" s="1"/>
    </row>
    <row r="17" spans="1:15">
      <c r="B17" s="170" t="s">
        <v>227</v>
      </c>
      <c r="C17" s="193"/>
      <c r="D17" s="65" t="s">
        <v>163</v>
      </c>
      <c r="E17" s="72">
        <v>2.73</v>
      </c>
      <c r="F17" s="39"/>
      <c r="G17" s="76">
        <v>1</v>
      </c>
      <c r="H17" s="72">
        <f t="shared" si="0"/>
        <v>0</v>
      </c>
      <c r="I17" s="69">
        <f t="shared" si="1"/>
        <v>0</v>
      </c>
      <c r="J17" s="69">
        <f>INDEX(方位係数!$B$13:$J$21,MATCH($D17,方位係数!$A$13:$A$21,0),MATCH($D$4,方位係数!$B$12:$J$12))</f>
        <v>0.46800000000000003</v>
      </c>
      <c r="K17" s="69">
        <f t="shared" si="2"/>
        <v>0</v>
      </c>
      <c r="L17" s="69">
        <f>INDEX(方位係数!$B$2:$J$10,MATCH($D17,方位係数!$A$2:$A$10,0),MATCH($D$4,方位係数!$B$1:$J$1))</f>
        <v>0.54</v>
      </c>
      <c r="M17" s="69">
        <f t="shared" si="3"/>
        <v>0</v>
      </c>
      <c r="N17" s="1"/>
    </row>
    <row r="18" spans="1:15">
      <c r="B18" s="170" t="s">
        <v>164</v>
      </c>
      <c r="C18" s="193"/>
      <c r="D18" s="65" t="s">
        <v>160</v>
      </c>
      <c r="E18" s="72">
        <f>IF($D$4&lt;4,14.43,14.76)</f>
        <v>14.43</v>
      </c>
      <c r="F18" s="39"/>
      <c r="G18" s="76">
        <v>1</v>
      </c>
      <c r="H18" s="72">
        <f t="shared" si="0"/>
        <v>0</v>
      </c>
      <c r="I18" s="69">
        <f t="shared" si="1"/>
        <v>0</v>
      </c>
      <c r="J18" s="69">
        <f>INDEX(方位係数!$B$13:$J$21,MATCH($D18,方位係数!$A$13:$A$21,0),MATCH($D$4,方位係数!$B$12:$J$12))</f>
        <v>0.47599999999999998</v>
      </c>
      <c r="K18" s="69">
        <f t="shared" si="2"/>
        <v>0</v>
      </c>
      <c r="L18" s="69">
        <f>INDEX(方位係数!$B$2:$J$10,MATCH($D18,方位係数!$A$2:$A$10,0),MATCH($D$4,方位係数!$B$1:$J$1))</f>
        <v>0.85099999999999998</v>
      </c>
      <c r="M18" s="69">
        <f t="shared" si="3"/>
        <v>0</v>
      </c>
      <c r="N18" s="1"/>
    </row>
    <row r="19" spans="1:15">
      <c r="B19" s="170" t="s">
        <v>164</v>
      </c>
      <c r="C19" s="193"/>
      <c r="D19" s="65" t="s">
        <v>161</v>
      </c>
      <c r="E19" s="72">
        <f>IF($D$4&lt;4,12.54,11.58)</f>
        <v>12.54</v>
      </c>
      <c r="F19" s="39"/>
      <c r="G19" s="76">
        <v>1</v>
      </c>
      <c r="H19" s="72">
        <f t="shared" si="0"/>
        <v>0</v>
      </c>
      <c r="I19" s="69">
        <f t="shared" si="1"/>
        <v>0</v>
      </c>
      <c r="J19" s="69">
        <f>INDEX(方位係数!$B$13:$J$21,MATCH($D19,方位係数!$A$13:$A$21,0),MATCH($D$4,方位係数!$B$12:$J$12))</f>
        <v>0.55300000000000005</v>
      </c>
      <c r="K19" s="69">
        <f t="shared" si="2"/>
        <v>0</v>
      </c>
      <c r="L19" s="69">
        <f>INDEX(方位係数!$B$2:$J$10,MATCH($D19,方位係数!$A$2:$A$10,0),MATCH($D$4,方位係数!$B$1:$J$1))</f>
        <v>0.54200000000000004</v>
      </c>
      <c r="M19" s="69">
        <f t="shared" si="3"/>
        <v>0</v>
      </c>
      <c r="N19" s="1"/>
    </row>
    <row r="20" spans="1:15">
      <c r="B20" s="170" t="s">
        <v>164</v>
      </c>
      <c r="C20" s="193"/>
      <c r="D20" s="65" t="s">
        <v>162</v>
      </c>
      <c r="E20" s="72">
        <f>IF($D$4&lt;4,24.36,24.02)</f>
        <v>24.36</v>
      </c>
      <c r="F20" s="39"/>
      <c r="G20" s="76">
        <v>1</v>
      </c>
      <c r="H20" s="72">
        <f t="shared" si="0"/>
        <v>0</v>
      </c>
      <c r="I20" s="69">
        <f t="shared" si="1"/>
        <v>0</v>
      </c>
      <c r="J20" s="69">
        <f>INDEX(方位係数!$B$13:$J$21,MATCH($D20,方位係数!$A$13:$A$21,0),MATCH($D$4,方位係数!$B$12:$J$12))</f>
        <v>0.33500000000000002</v>
      </c>
      <c r="K20" s="69">
        <f t="shared" si="2"/>
        <v>0</v>
      </c>
      <c r="L20" s="69">
        <f>INDEX(方位係数!$B$2:$J$10,MATCH($D20,方位係数!$A$2:$A$10,0),MATCH($D$4,方位係数!$B$1:$J$1))</f>
        <v>0.28399999999999997</v>
      </c>
      <c r="M20" s="69">
        <f t="shared" si="3"/>
        <v>0</v>
      </c>
      <c r="N20" s="1"/>
    </row>
    <row r="21" spans="1:15" ht="14.25" thickBot="1">
      <c r="B21" s="170" t="s">
        <v>164</v>
      </c>
      <c r="C21" s="193"/>
      <c r="D21" s="82" t="s">
        <v>163</v>
      </c>
      <c r="E21" s="74">
        <f>IF($D$4&lt;4,12.75,12.44)</f>
        <v>12.75</v>
      </c>
      <c r="F21" s="41"/>
      <c r="G21" s="77">
        <v>1</v>
      </c>
      <c r="H21" s="74">
        <f t="shared" si="0"/>
        <v>0</v>
      </c>
      <c r="I21" s="78">
        <f t="shared" si="1"/>
        <v>0</v>
      </c>
      <c r="J21" s="78">
        <f>INDEX(方位係数!$B$13:$J$21,MATCH($D21,方位係数!$A$13:$A$21,0),MATCH($D$4,方位係数!$B$12:$J$12))</f>
        <v>0.46800000000000003</v>
      </c>
      <c r="K21" s="78">
        <f t="shared" si="2"/>
        <v>0</v>
      </c>
      <c r="L21" s="78">
        <f>INDEX(方位係数!$B$2:$J$10,MATCH($D21,方位係数!$A$2:$A$10,0),MATCH($D$4,方位係数!$B$1:$J$1))</f>
        <v>0.54</v>
      </c>
      <c r="M21" s="78">
        <f t="shared" si="3"/>
        <v>0</v>
      </c>
      <c r="N21" s="1"/>
    </row>
    <row r="22" spans="1:15" ht="14.25" thickTop="1">
      <c r="C22" s="191" t="s">
        <v>165</v>
      </c>
      <c r="D22" s="192"/>
      <c r="E22" s="75">
        <f>SUM(E10:E21)</f>
        <v>148.12</v>
      </c>
      <c r="F22" s="33"/>
      <c r="G22" s="80" t="s">
        <v>166</v>
      </c>
      <c r="H22" s="75">
        <f>SUM(H10:H21)</f>
        <v>0</v>
      </c>
      <c r="I22" s="37"/>
      <c r="J22" s="80" t="s">
        <v>225</v>
      </c>
      <c r="K22" s="79">
        <f>SUM(K10:K21)</f>
        <v>0</v>
      </c>
      <c r="L22" s="80" t="s">
        <v>226</v>
      </c>
      <c r="M22" s="79">
        <f>SUM(M10:M21)</f>
        <v>0</v>
      </c>
      <c r="N22" s="1"/>
      <c r="O22" s="67"/>
    </row>
    <row r="23" spans="1:15" ht="9" customHeight="1"/>
    <row r="24" spans="1:15">
      <c r="B24" s="1" t="s">
        <v>229</v>
      </c>
    </row>
    <row r="25" spans="1:15" s="66" customFormat="1" ht="43.5" customHeight="1">
      <c r="A25" s="64"/>
      <c r="B25" s="159" t="s">
        <v>148</v>
      </c>
      <c r="C25" s="160"/>
      <c r="D25" s="161"/>
      <c r="E25" s="32" t="s">
        <v>167</v>
      </c>
      <c r="F25" s="32" t="s">
        <v>357</v>
      </c>
      <c r="G25" s="32" t="s">
        <v>152</v>
      </c>
      <c r="H25" s="32" t="s">
        <v>168</v>
      </c>
      <c r="I25" s="81"/>
      <c r="J25" s="64"/>
      <c r="K25" s="64"/>
      <c r="L25" s="64"/>
      <c r="M25" s="64"/>
      <c r="N25" s="64"/>
      <c r="O25" s="64"/>
    </row>
    <row r="26" spans="1:15">
      <c r="B26" s="170" t="s">
        <v>169</v>
      </c>
      <c r="C26" s="171"/>
      <c r="D26" s="193"/>
      <c r="E26" s="72">
        <f>IF($D$6="床断熱",65.42,0)</f>
        <v>65.42</v>
      </c>
      <c r="F26" s="39"/>
      <c r="G26" s="76">
        <v>0.7</v>
      </c>
      <c r="H26" s="72">
        <f>E26*F26*G26</f>
        <v>0</v>
      </c>
      <c r="I26" s="33"/>
      <c r="N26" s="1"/>
      <c r="O26" s="1"/>
    </row>
    <row r="27" spans="1:15">
      <c r="B27" s="170" t="s">
        <v>170</v>
      </c>
      <c r="C27" s="171"/>
      <c r="D27" s="193"/>
      <c r="E27" s="72">
        <f>IF($D$6="床断熱",3.185,0)</f>
        <v>3.1850000000000001</v>
      </c>
      <c r="F27" s="39"/>
      <c r="G27" s="76">
        <v>1</v>
      </c>
      <c r="H27" s="72">
        <f>E27*F27*G27</f>
        <v>0</v>
      </c>
      <c r="I27" s="33"/>
      <c r="N27" s="1"/>
      <c r="O27" s="1"/>
    </row>
    <row r="28" spans="1:15" ht="14.25" thickBot="1">
      <c r="B28" s="170" t="s">
        <v>171</v>
      </c>
      <c r="C28" s="171"/>
      <c r="D28" s="193"/>
      <c r="E28" s="74">
        <f>IF($D$6="床断熱",3.185,0)</f>
        <v>3.1850000000000001</v>
      </c>
      <c r="F28" s="41"/>
      <c r="G28" s="77">
        <v>0.7</v>
      </c>
      <c r="H28" s="74">
        <f>E28*F28*G28</f>
        <v>0</v>
      </c>
      <c r="I28" s="33"/>
      <c r="N28" s="1"/>
      <c r="O28" s="1"/>
    </row>
    <row r="29" spans="1:15" ht="14.25" thickTop="1">
      <c r="C29" s="194" t="s">
        <v>247</v>
      </c>
      <c r="D29" s="195"/>
      <c r="E29" s="75">
        <f>IF($D$6="床断熱",E26+2.48,0)</f>
        <v>67.900000000000006</v>
      </c>
      <c r="F29" s="33"/>
      <c r="G29" s="80" t="s">
        <v>172</v>
      </c>
      <c r="H29" s="75">
        <f>SUM(H26:H28)</f>
        <v>0</v>
      </c>
      <c r="I29" s="33" t="s">
        <v>478</v>
      </c>
      <c r="N29" s="1"/>
      <c r="O29" s="1"/>
    </row>
    <row r="30" spans="1:15" ht="9" customHeight="1">
      <c r="E30" s="68"/>
    </row>
    <row r="31" spans="1:15">
      <c r="B31" s="1" t="s">
        <v>230</v>
      </c>
    </row>
    <row r="32" spans="1:15" s="66" customFormat="1" ht="43.5" customHeight="1">
      <c r="A32" s="64"/>
      <c r="B32" s="159" t="s">
        <v>148</v>
      </c>
      <c r="C32" s="160"/>
      <c r="D32" s="161"/>
      <c r="E32" s="32" t="s">
        <v>173</v>
      </c>
      <c r="F32" s="32" t="s">
        <v>174</v>
      </c>
      <c r="G32" s="32" t="s">
        <v>152</v>
      </c>
      <c r="H32" s="65" t="s">
        <v>175</v>
      </c>
      <c r="I32" s="64"/>
      <c r="J32" s="64"/>
      <c r="K32" s="64"/>
      <c r="L32" s="64"/>
      <c r="M32" s="64"/>
      <c r="N32" s="64"/>
      <c r="O32" s="64"/>
    </row>
    <row r="33" spans="1:16" ht="14.25" thickBot="1">
      <c r="B33" s="196" t="s">
        <v>176</v>
      </c>
      <c r="C33" s="197"/>
      <c r="D33" s="198"/>
      <c r="E33" s="74">
        <f>IF($D$6="基礎断熱",35.49,0)</f>
        <v>0</v>
      </c>
      <c r="F33" s="41"/>
      <c r="G33" s="77">
        <v>1</v>
      </c>
      <c r="H33" s="74">
        <f>E33*F33*G33</f>
        <v>0</v>
      </c>
      <c r="N33" s="1"/>
      <c r="O33" s="1"/>
    </row>
    <row r="34" spans="1:16" ht="14.25" thickTop="1">
      <c r="C34" s="194" t="s">
        <v>177</v>
      </c>
      <c r="D34" s="195"/>
      <c r="E34" s="75">
        <f>IF($D$6="基礎断熱",67.9,0)</f>
        <v>0</v>
      </c>
      <c r="F34" s="33"/>
      <c r="G34" s="80" t="s">
        <v>178</v>
      </c>
      <c r="H34" s="75">
        <f>H33</f>
        <v>0</v>
      </c>
      <c r="I34" s="33" t="s">
        <v>479</v>
      </c>
      <c r="N34" s="1"/>
    </row>
    <row r="35" spans="1:16" ht="9" customHeight="1"/>
    <row r="36" spans="1:16">
      <c r="B36" s="1" t="s">
        <v>278</v>
      </c>
    </row>
    <row r="37" spans="1:16" s="66" customFormat="1" ht="53.25" customHeight="1">
      <c r="A37" s="64"/>
      <c r="B37" s="159" t="s">
        <v>148</v>
      </c>
      <c r="C37" s="160"/>
      <c r="D37" s="161"/>
      <c r="E37" s="32" t="s">
        <v>150</v>
      </c>
      <c r="F37" s="32" t="s">
        <v>151</v>
      </c>
      <c r="G37" s="32" t="s">
        <v>152</v>
      </c>
      <c r="H37" s="65" t="s">
        <v>153</v>
      </c>
      <c r="I37" s="32" t="s">
        <v>179</v>
      </c>
      <c r="J37" s="32" t="s">
        <v>155</v>
      </c>
      <c r="K37" s="32" t="s">
        <v>156</v>
      </c>
      <c r="L37" s="32" t="s">
        <v>157</v>
      </c>
      <c r="M37" s="32" t="s">
        <v>158</v>
      </c>
      <c r="N37" s="64"/>
      <c r="P37" s="64"/>
    </row>
    <row r="38" spans="1:16">
      <c r="B38" s="170" t="s">
        <v>180</v>
      </c>
      <c r="C38" s="171"/>
      <c r="D38" s="193"/>
      <c r="E38" s="72">
        <f>IF($D$5="天井断熱",12.42+3.31,0)</f>
        <v>15.73</v>
      </c>
      <c r="F38" s="39"/>
      <c r="G38" s="76">
        <v>1</v>
      </c>
      <c r="H38" s="72">
        <f>E38*F38*G38</f>
        <v>0</v>
      </c>
      <c r="I38" s="69">
        <f>F38*0.034</f>
        <v>0</v>
      </c>
      <c r="J38" s="69">
        <v>1</v>
      </c>
      <c r="K38" s="69">
        <f>$J38*$E38*$I38</f>
        <v>0</v>
      </c>
      <c r="L38" s="69">
        <v>1</v>
      </c>
      <c r="M38" s="69">
        <f>$L38*$E38*$I38</f>
        <v>0</v>
      </c>
      <c r="N38" s="1"/>
      <c r="P38" s="1"/>
    </row>
    <row r="39" spans="1:16" ht="14.25" thickBot="1">
      <c r="B39" s="202" t="s">
        <v>181</v>
      </c>
      <c r="C39" s="203"/>
      <c r="D39" s="204"/>
      <c r="E39" s="74">
        <f>IF($D$5="天井断熱",52.17,0)</f>
        <v>52.17</v>
      </c>
      <c r="F39" s="41"/>
      <c r="G39" s="77">
        <v>1</v>
      </c>
      <c r="H39" s="74">
        <f>E39*F39*G39</f>
        <v>0</v>
      </c>
      <c r="I39" s="78">
        <f>F39*0.034</f>
        <v>0</v>
      </c>
      <c r="J39" s="78">
        <v>1</v>
      </c>
      <c r="K39" s="78">
        <f>$J39*$E39*$I39</f>
        <v>0</v>
      </c>
      <c r="L39" s="78">
        <v>1</v>
      </c>
      <c r="M39" s="78">
        <f>$L39*$E39*$I39</f>
        <v>0</v>
      </c>
      <c r="N39" s="1"/>
      <c r="P39" s="1"/>
    </row>
    <row r="40" spans="1:16" ht="14.25" thickTop="1">
      <c r="C40" s="191" t="s">
        <v>182</v>
      </c>
      <c r="D40" s="192"/>
      <c r="E40" s="75">
        <f>SUM(E38:E39)</f>
        <v>67.900000000000006</v>
      </c>
      <c r="F40" s="83"/>
      <c r="G40" s="80" t="s">
        <v>183</v>
      </c>
      <c r="H40" s="75">
        <f>SUM(H38:H39)</f>
        <v>0</v>
      </c>
      <c r="I40" s="37"/>
      <c r="J40" s="80" t="s">
        <v>245</v>
      </c>
      <c r="K40" s="79">
        <f>SUM(K38:K39)</f>
        <v>0</v>
      </c>
      <c r="L40" s="80" t="s">
        <v>246</v>
      </c>
      <c r="M40" s="79">
        <f>SUM(M38:M39)</f>
        <v>0</v>
      </c>
      <c r="N40" s="1"/>
      <c r="O40" s="1"/>
      <c r="P40" s="1"/>
    </row>
    <row r="41" spans="1:16" ht="9" customHeight="1">
      <c r="N41" s="1"/>
    </row>
    <row r="42" spans="1:16">
      <c r="B42" s="1" t="s">
        <v>279</v>
      </c>
    </row>
    <row r="43" spans="1:16" s="66" customFormat="1" ht="54" customHeight="1">
      <c r="A43" s="64"/>
      <c r="B43" s="159" t="s">
        <v>148</v>
      </c>
      <c r="C43" s="161"/>
      <c r="D43" s="65" t="s">
        <v>149</v>
      </c>
      <c r="E43" s="32" t="s">
        <v>150</v>
      </c>
      <c r="F43" s="32" t="s">
        <v>151</v>
      </c>
      <c r="G43" s="32" t="s">
        <v>152</v>
      </c>
      <c r="H43" s="65" t="s">
        <v>153</v>
      </c>
      <c r="I43" s="32" t="s">
        <v>154</v>
      </c>
      <c r="J43" s="32" t="s">
        <v>155</v>
      </c>
      <c r="K43" s="32" t="s">
        <v>156</v>
      </c>
      <c r="L43" s="32" t="s">
        <v>157</v>
      </c>
      <c r="M43" s="32" t="s">
        <v>158</v>
      </c>
      <c r="N43" s="64"/>
      <c r="P43" s="64"/>
    </row>
    <row r="44" spans="1:16">
      <c r="B44" s="170" t="s">
        <v>250</v>
      </c>
      <c r="C44" s="193"/>
      <c r="D44" s="65" t="s">
        <v>184</v>
      </c>
      <c r="E44" s="72">
        <f>IF($D$5="屋根断熱",57.2,0)</f>
        <v>0</v>
      </c>
      <c r="F44" s="39"/>
      <c r="G44" s="76">
        <v>1</v>
      </c>
      <c r="H44" s="72">
        <f>E44*F44*G44</f>
        <v>0</v>
      </c>
      <c r="I44" s="69">
        <f t="shared" ref="I44:I52" si="4">F44*0.034</f>
        <v>0</v>
      </c>
      <c r="J44" s="69">
        <f>INDEX(方位係数!$B$13:$J$21,MATCH($D44,方位係数!$A$13:$A$21,0),MATCH($D$4,方位係数!$B$12:$J$12))</f>
        <v>1</v>
      </c>
      <c r="K44" s="69">
        <f t="shared" ref="K44:K52" si="5">$J44*$E44*$I44</f>
        <v>0</v>
      </c>
      <c r="L44" s="69">
        <f>INDEX(方位係数!$B$2:$J$10,MATCH($D44,方位係数!$A$2:$A$10,0),MATCH($D$4,方位係数!$B$1:$J$1))</f>
        <v>1</v>
      </c>
      <c r="M44" s="69">
        <f t="shared" ref="M44:M52" si="6">$L44*$E44*$I44</f>
        <v>0</v>
      </c>
      <c r="N44" s="1"/>
      <c r="P44" s="1"/>
    </row>
    <row r="45" spans="1:16">
      <c r="B45" s="170" t="s">
        <v>251</v>
      </c>
      <c r="C45" s="193"/>
      <c r="D45" s="65" t="s">
        <v>163</v>
      </c>
      <c r="E45" s="72">
        <f>IF($D$5="屋根断熱",3.35,0)</f>
        <v>0</v>
      </c>
      <c r="F45" s="39"/>
      <c r="G45" s="76">
        <v>1</v>
      </c>
      <c r="H45" s="72">
        <f t="shared" ref="H45:H52" si="7">E45*F45*G45</f>
        <v>0</v>
      </c>
      <c r="I45" s="69">
        <f t="shared" si="4"/>
        <v>0</v>
      </c>
      <c r="J45" s="69">
        <f>INDEX(方位係数!$B$13:$J$21,MATCH($D45,方位係数!$A$13:$A$21,0),MATCH($D$4,方位係数!$B$12:$J$12))</f>
        <v>0.46800000000000003</v>
      </c>
      <c r="K45" s="69">
        <f t="shared" si="5"/>
        <v>0</v>
      </c>
      <c r="L45" s="69">
        <f>INDEX(方位係数!$B$2:$J$10,MATCH($D45,方位係数!$A$2:$A$10,0),MATCH($D$4,方位係数!$B$1:$J$1))</f>
        <v>0.54</v>
      </c>
      <c r="M45" s="69">
        <f t="shared" si="6"/>
        <v>0</v>
      </c>
      <c r="N45" s="1"/>
      <c r="P45" s="1"/>
    </row>
    <row r="46" spans="1:16">
      <c r="B46" s="170" t="s">
        <v>251</v>
      </c>
      <c r="C46" s="193"/>
      <c r="D46" s="65" t="s">
        <v>161</v>
      </c>
      <c r="E46" s="72">
        <f>IF($D$5="屋根断熱",3.35,0)</f>
        <v>0</v>
      </c>
      <c r="F46" s="39"/>
      <c r="G46" s="76">
        <v>1</v>
      </c>
      <c r="H46" s="72">
        <f t="shared" si="7"/>
        <v>0</v>
      </c>
      <c r="I46" s="69">
        <f t="shared" si="4"/>
        <v>0</v>
      </c>
      <c r="J46" s="69">
        <f>INDEX(方位係数!$B$13:$J$21,MATCH($D46,方位係数!$A$13:$A$21,0),MATCH($D$4,方位係数!$B$12:$J$12))</f>
        <v>0.55300000000000005</v>
      </c>
      <c r="K46" s="69">
        <f t="shared" si="5"/>
        <v>0</v>
      </c>
      <c r="L46" s="69">
        <f>INDEX(方位係数!$B$2:$J$10,MATCH($D46,方位係数!$A$2:$A$10,0),MATCH($D$4,方位係数!$B$1:$J$1))</f>
        <v>0.54200000000000004</v>
      </c>
      <c r="M46" s="69">
        <f t="shared" si="6"/>
        <v>0</v>
      </c>
      <c r="N46" s="1"/>
      <c r="P46" s="1"/>
    </row>
    <row r="47" spans="1:16">
      <c r="B47" s="170" t="s">
        <v>252</v>
      </c>
      <c r="C47" s="193"/>
      <c r="D47" s="65" t="s">
        <v>184</v>
      </c>
      <c r="E47" s="72">
        <f>IF($D$5="屋根断熱",13.16,0)</f>
        <v>0</v>
      </c>
      <c r="F47" s="39"/>
      <c r="G47" s="76">
        <v>1</v>
      </c>
      <c r="H47" s="72">
        <f t="shared" si="7"/>
        <v>0</v>
      </c>
      <c r="I47" s="69">
        <f t="shared" si="4"/>
        <v>0</v>
      </c>
      <c r="J47" s="69">
        <f>INDEX(方位係数!$B$13:$J$21,MATCH($D47,方位係数!$A$13:$A$21,0),MATCH($D$4,方位係数!$B$12:$J$12))</f>
        <v>1</v>
      </c>
      <c r="K47" s="69">
        <f t="shared" si="5"/>
        <v>0</v>
      </c>
      <c r="L47" s="69">
        <f>INDEX(方位係数!$B$2:$J$10,MATCH($D47,方位係数!$A$2:$A$10,0),MATCH($D$4,方位係数!$B$1:$J$1))</f>
        <v>1</v>
      </c>
      <c r="M47" s="69">
        <f t="shared" si="6"/>
        <v>0</v>
      </c>
      <c r="N47" s="1"/>
      <c r="P47" s="1"/>
    </row>
    <row r="48" spans="1:16">
      <c r="B48" s="170" t="s">
        <v>253</v>
      </c>
      <c r="C48" s="193"/>
      <c r="D48" s="65" t="s">
        <v>163</v>
      </c>
      <c r="E48" s="72">
        <f>IF($D$5="屋根断熱",0.58,0)</f>
        <v>0</v>
      </c>
      <c r="F48" s="39"/>
      <c r="G48" s="76">
        <v>1</v>
      </c>
      <c r="H48" s="72">
        <f t="shared" si="7"/>
        <v>0</v>
      </c>
      <c r="I48" s="69">
        <f t="shared" si="4"/>
        <v>0</v>
      </c>
      <c r="J48" s="69">
        <f>INDEX(方位係数!$B$13:$J$21,MATCH($D48,方位係数!$A$13:$A$21,0),MATCH($D$4,方位係数!$B$12:$J$12))</f>
        <v>0.46800000000000003</v>
      </c>
      <c r="K48" s="69">
        <f t="shared" si="5"/>
        <v>0</v>
      </c>
      <c r="L48" s="69">
        <f>INDEX(方位係数!$B$2:$J$10,MATCH($D48,方位係数!$A$2:$A$10,0),MATCH($D$4,方位係数!$B$1:$J$1))</f>
        <v>0.54</v>
      </c>
      <c r="M48" s="69">
        <f t="shared" si="6"/>
        <v>0</v>
      </c>
      <c r="N48" s="1"/>
      <c r="P48" s="1"/>
    </row>
    <row r="49" spans="1:16">
      <c r="B49" s="170" t="s">
        <v>253</v>
      </c>
      <c r="C49" s="193"/>
      <c r="D49" s="65" t="s">
        <v>161</v>
      </c>
      <c r="E49" s="72">
        <f>IF($D$5="屋根断熱",0.58,0)</f>
        <v>0</v>
      </c>
      <c r="F49" s="39"/>
      <c r="G49" s="76">
        <v>1</v>
      </c>
      <c r="H49" s="72">
        <f t="shared" si="7"/>
        <v>0</v>
      </c>
      <c r="I49" s="69">
        <f t="shared" si="4"/>
        <v>0</v>
      </c>
      <c r="J49" s="69">
        <f>INDEX(方位係数!$B$13:$J$21,MATCH($D49,方位係数!$A$13:$A$21,0),MATCH($D$4,方位係数!$B$12:$J$12))</f>
        <v>0.55300000000000005</v>
      </c>
      <c r="K49" s="69">
        <f t="shared" si="5"/>
        <v>0</v>
      </c>
      <c r="L49" s="69">
        <f>INDEX(方位係数!$B$2:$J$10,MATCH($D49,方位係数!$A$2:$A$10,0),MATCH($D$4,方位係数!$B$1:$J$1))</f>
        <v>0.54200000000000004</v>
      </c>
      <c r="M49" s="69">
        <f t="shared" si="6"/>
        <v>0</v>
      </c>
      <c r="N49" s="1"/>
      <c r="P49" s="1"/>
    </row>
    <row r="50" spans="1:16">
      <c r="B50" s="170" t="s">
        <v>254</v>
      </c>
      <c r="C50" s="193"/>
      <c r="D50" s="65" t="s">
        <v>184</v>
      </c>
      <c r="E50" s="72">
        <f>IF($D$5="屋根断熱",5.56,0)</f>
        <v>0</v>
      </c>
      <c r="F50" s="39"/>
      <c r="G50" s="76">
        <v>1</v>
      </c>
      <c r="H50" s="72">
        <f t="shared" si="7"/>
        <v>0</v>
      </c>
      <c r="I50" s="69">
        <f t="shared" si="4"/>
        <v>0</v>
      </c>
      <c r="J50" s="69">
        <f>INDEX(方位係数!$B$13:$J$21,MATCH($D50,方位係数!$A$13:$A$21,0),MATCH($D$4,方位係数!$B$12:$J$12))</f>
        <v>1</v>
      </c>
      <c r="K50" s="69">
        <f t="shared" si="5"/>
        <v>0</v>
      </c>
      <c r="L50" s="69">
        <f>INDEX(方位係数!$B$2:$J$10,MATCH($D50,方位係数!$A$2:$A$10,0),MATCH($D$4,方位係数!$B$1:$J$1))</f>
        <v>1</v>
      </c>
      <c r="M50" s="69">
        <f t="shared" si="6"/>
        <v>0</v>
      </c>
      <c r="N50" s="1"/>
      <c r="P50" s="1"/>
    </row>
    <row r="51" spans="1:16">
      <c r="B51" s="170" t="s">
        <v>255</v>
      </c>
      <c r="C51" s="193"/>
      <c r="D51" s="65" t="s">
        <v>160</v>
      </c>
      <c r="E51" s="72">
        <f>IF($D$5="屋根断熱",0.21,0)</f>
        <v>0</v>
      </c>
      <c r="F51" s="39"/>
      <c r="G51" s="76">
        <v>1</v>
      </c>
      <c r="H51" s="72">
        <f t="shared" si="7"/>
        <v>0</v>
      </c>
      <c r="I51" s="69">
        <f t="shared" si="4"/>
        <v>0</v>
      </c>
      <c r="J51" s="69">
        <f>INDEX(方位係数!$B$13:$J$21,MATCH($D51,方位係数!$A$13:$A$21,0),MATCH($D$4,方位係数!$B$12:$J$12))</f>
        <v>0.47599999999999998</v>
      </c>
      <c r="K51" s="69">
        <f t="shared" si="5"/>
        <v>0</v>
      </c>
      <c r="L51" s="69">
        <f>INDEX(方位係数!$B$2:$J$10,MATCH($D51,方位係数!$A$2:$A$10,0),MATCH($D$4,方位係数!$B$1:$J$1))</f>
        <v>0.85099999999999998</v>
      </c>
      <c r="M51" s="69">
        <f t="shared" si="6"/>
        <v>0</v>
      </c>
      <c r="N51" s="1"/>
      <c r="P51" s="1"/>
    </row>
    <row r="52" spans="1:16" ht="14.25" thickBot="1">
      <c r="B52" s="170" t="s">
        <v>255</v>
      </c>
      <c r="C52" s="193"/>
      <c r="D52" s="82" t="s">
        <v>162</v>
      </c>
      <c r="E52" s="74">
        <f>IF($D$5="屋根断熱",0.21,0)</f>
        <v>0</v>
      </c>
      <c r="F52" s="41"/>
      <c r="G52" s="77">
        <v>1</v>
      </c>
      <c r="H52" s="74">
        <f t="shared" si="7"/>
        <v>0</v>
      </c>
      <c r="I52" s="78">
        <f t="shared" si="4"/>
        <v>0</v>
      </c>
      <c r="J52" s="78">
        <f>INDEX(方位係数!$B$13:$J$21,MATCH($D52,方位係数!$A$13:$A$21,0),MATCH($D$4,方位係数!$B$12:$J$12))</f>
        <v>0.33500000000000002</v>
      </c>
      <c r="K52" s="78">
        <f t="shared" si="5"/>
        <v>0</v>
      </c>
      <c r="L52" s="78">
        <f>INDEX(方位係数!$B$2:$J$10,MATCH($D52,方位係数!$A$2:$A$10,0),MATCH($D$4,方位係数!$B$1:$J$1))</f>
        <v>0.28399999999999997</v>
      </c>
      <c r="M52" s="78">
        <f t="shared" si="6"/>
        <v>0</v>
      </c>
      <c r="N52" s="1"/>
      <c r="P52" s="1"/>
    </row>
    <row r="53" spans="1:16" ht="14.25" thickTop="1">
      <c r="C53" s="191" t="s">
        <v>185</v>
      </c>
      <c r="D53" s="192"/>
      <c r="E53" s="75">
        <f>SUM(E44:E52)</f>
        <v>0</v>
      </c>
      <c r="F53" s="83"/>
      <c r="G53" s="80" t="s">
        <v>186</v>
      </c>
      <c r="H53" s="75">
        <f>SUM(H44:H52)</f>
        <v>0</v>
      </c>
      <c r="I53" s="37"/>
      <c r="J53" s="80" t="s">
        <v>248</v>
      </c>
      <c r="K53" s="79">
        <f>SUM(K44:K52)</f>
        <v>0</v>
      </c>
      <c r="L53" s="80" t="s">
        <v>249</v>
      </c>
      <c r="M53" s="79">
        <f>SUM(M44:M52)</f>
        <v>0</v>
      </c>
      <c r="N53" s="1"/>
      <c r="O53" s="67"/>
      <c r="P53" s="1"/>
    </row>
    <row r="54" spans="1:16">
      <c r="D54" s="67"/>
      <c r="E54" s="67"/>
      <c r="F54" s="67"/>
      <c r="G54" s="67"/>
      <c r="H54" s="67"/>
      <c r="I54" s="67"/>
    </row>
    <row r="55" spans="1:16">
      <c r="D55" s="67"/>
      <c r="E55" s="67"/>
      <c r="F55" s="67"/>
      <c r="G55" s="67"/>
      <c r="H55" s="67"/>
      <c r="I55" s="67"/>
    </row>
    <row r="56" spans="1:16">
      <c r="D56" s="67"/>
      <c r="E56" s="67"/>
      <c r="F56" s="67"/>
      <c r="G56" s="67"/>
      <c r="H56" s="67"/>
      <c r="I56" s="67"/>
    </row>
    <row r="57" spans="1:16">
      <c r="D57" s="67"/>
      <c r="E57" s="67"/>
      <c r="F57" s="67"/>
      <c r="G57" s="67"/>
      <c r="H57" s="67"/>
      <c r="I57" s="67"/>
    </row>
    <row r="58" spans="1:16">
      <c r="B58" s="1" t="s">
        <v>256</v>
      </c>
    </row>
    <row r="59" spans="1:16" s="66" customFormat="1" ht="54" customHeight="1">
      <c r="A59" s="64"/>
      <c r="B59" s="65" t="s">
        <v>187</v>
      </c>
      <c r="C59" s="65" t="s">
        <v>149</v>
      </c>
      <c r="D59" s="32" t="s">
        <v>150</v>
      </c>
      <c r="E59" s="32" t="s">
        <v>151</v>
      </c>
      <c r="F59" s="32" t="s">
        <v>152</v>
      </c>
      <c r="G59" s="65" t="s">
        <v>153</v>
      </c>
      <c r="H59" s="32" t="s">
        <v>179</v>
      </c>
      <c r="I59" s="32" t="s">
        <v>155</v>
      </c>
      <c r="J59" s="32" t="s">
        <v>188</v>
      </c>
      <c r="K59" s="32" t="s">
        <v>189</v>
      </c>
      <c r="L59" s="32" t="s">
        <v>157</v>
      </c>
      <c r="M59" s="32" t="s">
        <v>190</v>
      </c>
      <c r="N59" s="32" t="s">
        <v>191</v>
      </c>
      <c r="O59" s="64"/>
    </row>
    <row r="60" spans="1:16">
      <c r="B60" s="54" t="s">
        <v>192</v>
      </c>
      <c r="C60" s="65" t="s">
        <v>160</v>
      </c>
      <c r="D60" s="72">
        <f>IF($D$4&lt;4,2.15,4.59)</f>
        <v>2.15</v>
      </c>
      <c r="E60" s="43"/>
      <c r="F60" s="76">
        <v>1</v>
      </c>
      <c r="G60" s="72">
        <f t="shared" ref="G60:G75" si="8">D60*E60*F60</f>
        <v>0</v>
      </c>
      <c r="H60" s="39"/>
      <c r="I60" s="69">
        <f>INDEX(方位係数!$B$13:$J$21,MATCH($C60,方位係数!$A$13:$A$21,0),MATCH($D$4,方位係数!$B$12:$J$12))</f>
        <v>0.47599999999999998</v>
      </c>
      <c r="J60" s="43">
        <v>0.93</v>
      </c>
      <c r="K60" s="69">
        <f t="shared" ref="K60:K75" si="9">$H60*$I60*$J60*$D60</f>
        <v>0</v>
      </c>
      <c r="L60" s="69">
        <f>INDEX(方位係数!$B$2:$J$10,MATCH($C60,方位係数!$A$2:$A$10,0),MATCH($D$4,方位係数!$B$1:$J$1))</f>
        <v>0.85099999999999998</v>
      </c>
      <c r="M60" s="43">
        <v>0.51</v>
      </c>
      <c r="N60" s="69">
        <f>$H60*$L60*$M60*$D60</f>
        <v>0</v>
      </c>
      <c r="O60" s="1"/>
    </row>
    <row r="61" spans="1:16">
      <c r="B61" s="54" t="s">
        <v>193</v>
      </c>
      <c r="C61" s="65" t="s">
        <v>160</v>
      </c>
      <c r="D61" s="72">
        <f>IF($D$4&lt;4,2.97,3.47)</f>
        <v>2.97</v>
      </c>
      <c r="E61" s="43"/>
      <c r="F61" s="76">
        <v>1</v>
      </c>
      <c r="G61" s="72">
        <f t="shared" si="8"/>
        <v>0</v>
      </c>
      <c r="H61" s="39"/>
      <c r="I61" s="69">
        <f>INDEX(方位係数!$B$13:$J$21,MATCH($C61,方位係数!$A$13:$A$21,0),MATCH($D$4,方位係数!$B$12:$J$12))</f>
        <v>0.47599999999999998</v>
      </c>
      <c r="J61" s="43">
        <v>0.93</v>
      </c>
      <c r="K61" s="69">
        <f t="shared" si="9"/>
        <v>0</v>
      </c>
      <c r="L61" s="69">
        <f>INDEX(方位係数!$B$2:$J$10,MATCH($C61,方位係数!$A$2:$A$10,0),MATCH($D$4,方位係数!$B$1:$J$1))</f>
        <v>0.85099999999999998</v>
      </c>
      <c r="M61" s="43">
        <v>0.51</v>
      </c>
      <c r="N61" s="69">
        <f t="shared" ref="N61:N76" si="10">$H61*$L61*$M61*$D61</f>
        <v>0</v>
      </c>
      <c r="O61" s="1"/>
    </row>
    <row r="62" spans="1:16">
      <c r="B62" s="54" t="s">
        <v>193</v>
      </c>
      <c r="C62" s="65" t="s">
        <v>160</v>
      </c>
      <c r="D62" s="72">
        <f>IF($D$4&lt;4,2.15,3.47)</f>
        <v>2.15</v>
      </c>
      <c r="E62" s="43"/>
      <c r="F62" s="76">
        <v>1</v>
      </c>
      <c r="G62" s="72">
        <f t="shared" si="8"/>
        <v>0</v>
      </c>
      <c r="H62" s="39"/>
      <c r="I62" s="69">
        <f>INDEX(方位係数!$B$13:$J$21,MATCH($C62,方位係数!$A$13:$A$21,0),MATCH($D$4,方位係数!$B$12:$J$12))</f>
        <v>0.47599999999999998</v>
      </c>
      <c r="J62" s="43">
        <v>0.93</v>
      </c>
      <c r="K62" s="69">
        <f t="shared" si="9"/>
        <v>0</v>
      </c>
      <c r="L62" s="69">
        <f>INDEX(方位係数!$B$2:$J$10,MATCH($C62,方位係数!$A$2:$A$10,0),MATCH($D$4,方位係数!$B$1:$J$1))</f>
        <v>0.85099999999999998</v>
      </c>
      <c r="M62" s="43">
        <v>0.51</v>
      </c>
      <c r="N62" s="69">
        <f t="shared" si="10"/>
        <v>0</v>
      </c>
      <c r="O62" s="1"/>
    </row>
    <row r="63" spans="1:16">
      <c r="B63" s="54" t="s">
        <v>193</v>
      </c>
      <c r="C63" s="65" t="s">
        <v>163</v>
      </c>
      <c r="D63" s="72">
        <v>2.15</v>
      </c>
      <c r="E63" s="43"/>
      <c r="F63" s="76">
        <v>1</v>
      </c>
      <c r="G63" s="72">
        <f t="shared" si="8"/>
        <v>0</v>
      </c>
      <c r="H63" s="39"/>
      <c r="I63" s="69">
        <f>INDEX(方位係数!$B$13:$J$21,MATCH($C63,方位係数!$A$13:$A$21,0),MATCH($D$4,方位係数!$B$12:$J$12))</f>
        <v>0.46800000000000003</v>
      </c>
      <c r="J63" s="43">
        <v>0.93</v>
      </c>
      <c r="K63" s="69">
        <f t="shared" si="9"/>
        <v>0</v>
      </c>
      <c r="L63" s="69">
        <f>INDEX(方位係数!$B$2:$J$10,MATCH($C63,方位係数!$A$2:$A$10,0),MATCH($D$4,方位係数!$B$1:$J$1))</f>
        <v>0.54</v>
      </c>
      <c r="M63" s="43">
        <v>0.51</v>
      </c>
      <c r="N63" s="69">
        <f t="shared" si="10"/>
        <v>0</v>
      </c>
      <c r="O63" s="1"/>
    </row>
    <row r="64" spans="1:16">
      <c r="B64" s="54" t="s">
        <v>194</v>
      </c>
      <c r="C64" s="65" t="s">
        <v>163</v>
      </c>
      <c r="D64" s="72">
        <f>IF($D$4&lt;4,0.6,0.98)</f>
        <v>0.6</v>
      </c>
      <c r="E64" s="43"/>
      <c r="F64" s="76">
        <v>1</v>
      </c>
      <c r="G64" s="72">
        <f t="shared" si="8"/>
        <v>0</v>
      </c>
      <c r="H64" s="39"/>
      <c r="I64" s="69">
        <f>INDEX(方位係数!$B$13:$J$21,MATCH($C64,方位係数!$A$13:$A$21,0),MATCH($D$4,方位係数!$B$12:$J$12))</f>
        <v>0.46800000000000003</v>
      </c>
      <c r="J64" s="43">
        <v>0.93</v>
      </c>
      <c r="K64" s="69">
        <f t="shared" si="9"/>
        <v>0</v>
      </c>
      <c r="L64" s="69">
        <f>INDEX(方位係数!$B$2:$J$10,MATCH($C64,方位係数!$A$2:$A$10,0),MATCH($D$4,方位係数!$B$1:$J$1))</f>
        <v>0.54</v>
      </c>
      <c r="M64" s="43">
        <v>0.51</v>
      </c>
      <c r="N64" s="69">
        <f t="shared" si="10"/>
        <v>0</v>
      </c>
      <c r="O64" s="1"/>
    </row>
    <row r="65" spans="2:15">
      <c r="B65" s="54" t="s">
        <v>195</v>
      </c>
      <c r="C65" s="65" t="s">
        <v>161</v>
      </c>
      <c r="D65" s="72">
        <f>IF($D$4&lt;4,0.35,0.54)</f>
        <v>0.35</v>
      </c>
      <c r="E65" s="43"/>
      <c r="F65" s="76">
        <v>1</v>
      </c>
      <c r="G65" s="72">
        <f>D65*E65*F65</f>
        <v>0</v>
      </c>
      <c r="H65" s="39"/>
      <c r="I65" s="69">
        <f>INDEX(方位係数!$B$13:$J$21,MATCH($C65,方位係数!$A$13:$A$21,0),MATCH($D$4,方位係数!$B$12:$J$12))</f>
        <v>0.55300000000000005</v>
      </c>
      <c r="J65" s="43">
        <v>0.93</v>
      </c>
      <c r="K65" s="69">
        <f>$H65*$I65*$J65*$D65</f>
        <v>0</v>
      </c>
      <c r="L65" s="69">
        <f>INDEX(方位係数!$B$2:$J$10,MATCH($C65,方位係数!$A$2:$A$10,0),MATCH($D$4,方位係数!$B$1:$J$1))</f>
        <v>0.54200000000000004</v>
      </c>
      <c r="M65" s="43">
        <v>0.51</v>
      </c>
      <c r="N65" s="69">
        <f t="shared" si="10"/>
        <v>0</v>
      </c>
      <c r="O65" s="1"/>
    </row>
    <row r="66" spans="2:15">
      <c r="B66" s="54" t="s">
        <v>196</v>
      </c>
      <c r="C66" s="65" t="s">
        <v>162</v>
      </c>
      <c r="D66" s="72">
        <f>IF($D$4&lt;4,0.35,0.54)</f>
        <v>0.35</v>
      </c>
      <c r="E66" s="43"/>
      <c r="F66" s="76">
        <v>1</v>
      </c>
      <c r="G66" s="72">
        <f t="shared" si="8"/>
        <v>0</v>
      </c>
      <c r="H66" s="39"/>
      <c r="I66" s="69">
        <f>INDEX(方位係数!$B$13:$J$21,MATCH($C66,方位係数!$A$13:$A$21,0),MATCH($D$4,方位係数!$B$12:$J$12))</f>
        <v>0.33500000000000002</v>
      </c>
      <c r="J66" s="43">
        <v>0.93</v>
      </c>
      <c r="K66" s="69">
        <f t="shared" si="9"/>
        <v>0</v>
      </c>
      <c r="L66" s="69">
        <f>INDEX(方位係数!$B$2:$J$10,MATCH($C66,方位係数!$A$2:$A$10,0),MATCH($D$4,方位係数!$B$1:$J$1))</f>
        <v>0.28399999999999997</v>
      </c>
      <c r="M66" s="43">
        <v>0.51</v>
      </c>
      <c r="N66" s="69">
        <f t="shared" si="10"/>
        <v>0</v>
      </c>
      <c r="O66" s="1"/>
    </row>
    <row r="67" spans="2:15">
      <c r="B67" s="54" t="s">
        <v>197</v>
      </c>
      <c r="C67" s="65" t="s">
        <v>162</v>
      </c>
      <c r="D67" s="72">
        <f>IF($D$4&lt;4,0.35,0.54)</f>
        <v>0.35</v>
      </c>
      <c r="E67" s="43"/>
      <c r="F67" s="76">
        <v>1</v>
      </c>
      <c r="G67" s="72">
        <f t="shared" si="8"/>
        <v>0</v>
      </c>
      <c r="H67" s="39"/>
      <c r="I67" s="69">
        <f>INDEX(方位係数!$B$13:$J$21,MATCH($C67,方位係数!$A$13:$A$21,0),MATCH($D$4,方位係数!$B$12:$J$12))</f>
        <v>0.33500000000000002</v>
      </c>
      <c r="J67" s="43">
        <v>0.93</v>
      </c>
      <c r="K67" s="69">
        <f t="shared" si="9"/>
        <v>0</v>
      </c>
      <c r="L67" s="69">
        <f>INDEX(方位係数!$B$2:$J$10,MATCH($C67,方位係数!$A$2:$A$10,0),MATCH($D$4,方位係数!$B$1:$J$1))</f>
        <v>0.28399999999999997</v>
      </c>
      <c r="M67" s="43">
        <v>0.51</v>
      </c>
      <c r="N67" s="69">
        <f t="shared" si="10"/>
        <v>0</v>
      </c>
      <c r="O67" s="1"/>
    </row>
    <row r="68" spans="2:15">
      <c r="B68" s="54" t="s">
        <v>198</v>
      </c>
      <c r="C68" s="65" t="s">
        <v>162</v>
      </c>
      <c r="D68" s="72">
        <f>IF($D$4&lt;4,0.35,0.54)</f>
        <v>0.35</v>
      </c>
      <c r="E68" s="43"/>
      <c r="F68" s="76">
        <v>1</v>
      </c>
      <c r="G68" s="72">
        <f t="shared" si="8"/>
        <v>0</v>
      </c>
      <c r="H68" s="39"/>
      <c r="I68" s="69">
        <f>INDEX(方位係数!$B$13:$J$21,MATCH($C68,方位係数!$A$13:$A$21,0),MATCH($D$4,方位係数!$B$12:$J$12))</f>
        <v>0.33500000000000002</v>
      </c>
      <c r="J68" s="43">
        <v>0.93</v>
      </c>
      <c r="K68" s="69">
        <f t="shared" si="9"/>
        <v>0</v>
      </c>
      <c r="L68" s="69">
        <f>INDEX(方位係数!$B$2:$J$10,MATCH($C68,方位係数!$A$2:$A$10,0),MATCH($D$4,方位係数!$B$1:$J$1))</f>
        <v>0.28399999999999997</v>
      </c>
      <c r="M68" s="43">
        <v>0.51</v>
      </c>
      <c r="N68" s="69">
        <f t="shared" si="10"/>
        <v>0</v>
      </c>
      <c r="O68" s="1"/>
    </row>
    <row r="69" spans="2:15">
      <c r="B69" s="85" t="s">
        <v>260</v>
      </c>
      <c r="C69" s="65" t="s">
        <v>161</v>
      </c>
      <c r="D69" s="72">
        <f>IF($D$4&lt;4,0,0.54)</f>
        <v>0</v>
      </c>
      <c r="E69" s="43"/>
      <c r="F69" s="76">
        <v>1</v>
      </c>
      <c r="G69" s="72">
        <f t="shared" si="8"/>
        <v>0</v>
      </c>
      <c r="H69" s="39"/>
      <c r="I69" s="69">
        <f>INDEX(方位係数!$B$13:$J$21,MATCH($C69,方位係数!$A$13:$A$21,0),MATCH($D$4,方位係数!$B$12:$J$12))</f>
        <v>0.55300000000000005</v>
      </c>
      <c r="J69" s="43">
        <v>0.93</v>
      </c>
      <c r="K69" s="69">
        <f t="shared" si="9"/>
        <v>0</v>
      </c>
      <c r="L69" s="69">
        <f>INDEX(方位係数!$B$2:$J$10,MATCH($C69,方位係数!$A$2:$A$10,0),MATCH($D$4,方位係数!$B$1:$J$1))</f>
        <v>0.54200000000000004</v>
      </c>
      <c r="M69" s="43">
        <v>0.51</v>
      </c>
      <c r="N69" s="69">
        <f t="shared" si="10"/>
        <v>0</v>
      </c>
      <c r="O69" s="1"/>
    </row>
    <row r="70" spans="2:15">
      <c r="B70" s="54" t="s">
        <v>199</v>
      </c>
      <c r="C70" s="65" t="s">
        <v>161</v>
      </c>
      <c r="D70" s="72">
        <f>IF($D$4&lt;4,1.31,1.73)</f>
        <v>1.31</v>
      </c>
      <c r="E70" s="43"/>
      <c r="F70" s="76">
        <v>1</v>
      </c>
      <c r="G70" s="72">
        <f t="shared" ref="G70" si="11">D70*E70*F70</f>
        <v>0</v>
      </c>
      <c r="H70" s="39"/>
      <c r="I70" s="69">
        <f>INDEX(方位係数!$B$13:$J$21,MATCH($C70,方位係数!$A$13:$A$21,0),MATCH($D$4,方位係数!$B$12:$J$12))</f>
        <v>0.55300000000000005</v>
      </c>
      <c r="J70" s="43">
        <v>0.93</v>
      </c>
      <c r="K70" s="69">
        <f t="shared" si="9"/>
        <v>0</v>
      </c>
      <c r="L70" s="69">
        <f>INDEX(方位係数!$B$2:$J$10,MATCH($C70,方位係数!$A$2:$A$10,0),MATCH($D$4,方位係数!$B$1:$J$1))</f>
        <v>0.54200000000000004</v>
      </c>
      <c r="M70" s="43">
        <v>0.51</v>
      </c>
      <c r="N70" s="69">
        <f t="shared" si="10"/>
        <v>0</v>
      </c>
      <c r="O70" s="1"/>
    </row>
    <row r="71" spans="2:15">
      <c r="B71" s="54" t="s">
        <v>199</v>
      </c>
      <c r="C71" s="65" t="s">
        <v>160</v>
      </c>
      <c r="D71" s="72">
        <f>IF($D$4&lt;4,1.82,0.99)</f>
        <v>1.82</v>
      </c>
      <c r="E71" s="43"/>
      <c r="F71" s="76">
        <v>1</v>
      </c>
      <c r="G71" s="72">
        <f t="shared" si="8"/>
        <v>0</v>
      </c>
      <c r="H71" s="39"/>
      <c r="I71" s="69">
        <f>INDEX(方位係数!$B$13:$J$21,MATCH($C71,方位係数!$A$13:$A$21,0),MATCH($D$4,方位係数!$B$12:$J$12))</f>
        <v>0.47599999999999998</v>
      </c>
      <c r="J71" s="43">
        <v>0.93</v>
      </c>
      <c r="K71" s="69">
        <f t="shared" si="9"/>
        <v>0</v>
      </c>
      <c r="L71" s="69">
        <f>INDEX(方位係数!$B$2:$J$10,MATCH($C71,方位係数!$A$2:$A$10,0),MATCH($D$4,方位係数!$B$1:$J$1))</f>
        <v>0.85099999999999998</v>
      </c>
      <c r="M71" s="43">
        <v>0.51</v>
      </c>
      <c r="N71" s="69">
        <f t="shared" si="10"/>
        <v>0</v>
      </c>
      <c r="O71" s="1"/>
    </row>
    <row r="72" spans="2:15">
      <c r="B72" s="54" t="s">
        <v>200</v>
      </c>
      <c r="C72" s="65" t="s">
        <v>160</v>
      </c>
      <c r="D72" s="72">
        <f>IF($D$4&lt;4,2.97,3.22)</f>
        <v>2.97</v>
      </c>
      <c r="E72" s="43"/>
      <c r="F72" s="76">
        <v>1</v>
      </c>
      <c r="G72" s="72">
        <f t="shared" si="8"/>
        <v>0</v>
      </c>
      <c r="H72" s="39"/>
      <c r="I72" s="69">
        <f>INDEX(方位係数!$B$13:$J$21,MATCH($C72,方位係数!$A$13:$A$21,0),MATCH($D$4,方位係数!$B$12:$J$12))</f>
        <v>0.47599999999999998</v>
      </c>
      <c r="J72" s="43">
        <v>0.93</v>
      </c>
      <c r="K72" s="69">
        <f t="shared" si="9"/>
        <v>0</v>
      </c>
      <c r="L72" s="69">
        <f>INDEX(方位係数!$B$2:$J$10,MATCH($C72,方位係数!$A$2:$A$10,0),MATCH($D$4,方位係数!$B$1:$J$1))</f>
        <v>0.85099999999999998</v>
      </c>
      <c r="M72" s="43">
        <v>0.51</v>
      </c>
      <c r="N72" s="69">
        <f t="shared" si="10"/>
        <v>0</v>
      </c>
      <c r="O72" s="1"/>
    </row>
    <row r="73" spans="2:15">
      <c r="B73" s="54" t="s">
        <v>201</v>
      </c>
      <c r="C73" s="65" t="s">
        <v>160</v>
      </c>
      <c r="D73" s="72">
        <f>IF($D$4&lt;4,2.97,3.22)</f>
        <v>2.97</v>
      </c>
      <c r="E73" s="43"/>
      <c r="F73" s="76">
        <v>1</v>
      </c>
      <c r="G73" s="72">
        <f t="shared" si="8"/>
        <v>0</v>
      </c>
      <c r="H73" s="39"/>
      <c r="I73" s="69">
        <f>INDEX(方位係数!$B$13:$J$21,MATCH($C73,方位係数!$A$13:$A$21,0),MATCH($D$4,方位係数!$B$12:$J$12))</f>
        <v>0.47599999999999998</v>
      </c>
      <c r="J73" s="43">
        <v>0.93</v>
      </c>
      <c r="K73" s="69">
        <f t="shared" si="9"/>
        <v>0</v>
      </c>
      <c r="L73" s="69">
        <f>INDEX(方位係数!$B$2:$J$10,MATCH($C73,方位係数!$A$2:$A$10,0),MATCH($D$4,方位係数!$B$1:$J$1))</f>
        <v>0.85099999999999998</v>
      </c>
      <c r="M73" s="43">
        <v>0.51</v>
      </c>
      <c r="N73" s="69">
        <f t="shared" si="10"/>
        <v>0</v>
      </c>
      <c r="O73" s="1"/>
    </row>
    <row r="74" spans="2:15">
      <c r="B74" s="54" t="s">
        <v>201</v>
      </c>
      <c r="C74" s="65" t="s">
        <v>163</v>
      </c>
      <c r="D74" s="72">
        <f>IF($D$4&lt;4,0.35,0.66)</f>
        <v>0.35</v>
      </c>
      <c r="E74" s="43"/>
      <c r="F74" s="76">
        <v>1</v>
      </c>
      <c r="G74" s="72">
        <f t="shared" si="8"/>
        <v>0</v>
      </c>
      <c r="H74" s="39"/>
      <c r="I74" s="69">
        <f>INDEX(方位係数!$B$13:$J$21,MATCH($C74,方位係数!$A$13:$A$21,0),MATCH($D$4,方位係数!$B$12:$J$12))</f>
        <v>0.46800000000000003</v>
      </c>
      <c r="J74" s="43">
        <v>0.93</v>
      </c>
      <c r="K74" s="69">
        <f t="shared" si="9"/>
        <v>0</v>
      </c>
      <c r="L74" s="69">
        <f>INDEX(方位係数!$B$2:$J$10,MATCH($C74,方位係数!$A$2:$A$10,0),MATCH($D$4,方位係数!$B$1:$J$1))</f>
        <v>0.54</v>
      </c>
      <c r="M74" s="43">
        <v>0.51</v>
      </c>
      <c r="N74" s="69">
        <f t="shared" si="10"/>
        <v>0</v>
      </c>
      <c r="O74" s="1"/>
    </row>
    <row r="75" spans="2:15">
      <c r="B75" s="54" t="s">
        <v>202</v>
      </c>
      <c r="C75" s="65" t="s">
        <v>162</v>
      </c>
      <c r="D75" s="72">
        <f>IF($D$4&lt;4,0.84,0.99)</f>
        <v>0.84</v>
      </c>
      <c r="E75" s="43"/>
      <c r="F75" s="76">
        <v>1</v>
      </c>
      <c r="G75" s="72">
        <f t="shared" si="8"/>
        <v>0</v>
      </c>
      <c r="H75" s="39"/>
      <c r="I75" s="69">
        <f>INDEX(方位係数!$B$13:$J$21,MATCH($C75,方位係数!$A$13:$A$21,0),MATCH($D$4,方位係数!$B$12:$J$12))</f>
        <v>0.33500000000000002</v>
      </c>
      <c r="J75" s="43">
        <v>0.93</v>
      </c>
      <c r="K75" s="69">
        <f t="shared" si="9"/>
        <v>0</v>
      </c>
      <c r="L75" s="69">
        <f>INDEX(方位係数!$B$2:$J$10,MATCH($C75,方位係数!$A$2:$A$10,0),MATCH($D$4,方位係数!$B$1:$J$1))</f>
        <v>0.28399999999999997</v>
      </c>
      <c r="M75" s="43">
        <v>0.51</v>
      </c>
      <c r="N75" s="69">
        <f t="shared" si="10"/>
        <v>0</v>
      </c>
      <c r="O75" s="1"/>
    </row>
    <row r="76" spans="2:15" ht="14.25" thickBot="1">
      <c r="B76" s="84" t="s">
        <v>196</v>
      </c>
      <c r="C76" s="82" t="s">
        <v>162</v>
      </c>
      <c r="D76" s="74">
        <f>IF($D$4&lt;4,0.35,0.54)</f>
        <v>0.35</v>
      </c>
      <c r="E76" s="86"/>
      <c r="F76" s="77">
        <v>1</v>
      </c>
      <c r="G76" s="74">
        <f>D76*E76*F76</f>
        <v>0</v>
      </c>
      <c r="H76" s="41"/>
      <c r="I76" s="78">
        <f>INDEX(方位係数!$B$13:$J$21,MATCH($C76,方位係数!$A$13:$A$21,0),MATCH($D$4,方位係数!$B$12:$J$12))</f>
        <v>0.33500000000000002</v>
      </c>
      <c r="J76" s="86">
        <v>0.93</v>
      </c>
      <c r="K76" s="78">
        <f>$H76*$I76*$J76*$D76</f>
        <v>0</v>
      </c>
      <c r="L76" s="78">
        <f>INDEX(方位係数!$B$2:$J$10,MATCH($C76,方位係数!$A$2:$A$10,0),MATCH($D$4,方位係数!$B$1:$J$1))</f>
        <v>0.28399999999999997</v>
      </c>
      <c r="M76" s="86">
        <v>0.51</v>
      </c>
      <c r="N76" s="78">
        <f t="shared" si="10"/>
        <v>0</v>
      </c>
      <c r="O76" s="1"/>
    </row>
    <row r="77" spans="2:15" ht="14.25" thickTop="1">
      <c r="B77" s="205" t="s">
        <v>203</v>
      </c>
      <c r="C77" s="205"/>
      <c r="D77" s="75">
        <f>SUM(D60:D76)</f>
        <v>22.03</v>
      </c>
      <c r="E77" s="33"/>
      <c r="F77" s="80" t="s">
        <v>204</v>
      </c>
      <c r="G77" s="75">
        <f>SUM(G60:G76)</f>
        <v>0</v>
      </c>
      <c r="H77" s="33"/>
      <c r="I77" s="37"/>
      <c r="J77" s="80" t="s">
        <v>257</v>
      </c>
      <c r="K77" s="79">
        <f>SUM(K60:K76)</f>
        <v>0</v>
      </c>
      <c r="L77" s="33"/>
      <c r="M77" s="80" t="s">
        <v>258</v>
      </c>
      <c r="N77" s="79">
        <f>SUM(N60:N76)</f>
        <v>0</v>
      </c>
      <c r="O77" s="1"/>
    </row>
    <row r="78" spans="2:15">
      <c r="B78" s="33" t="s">
        <v>259</v>
      </c>
    </row>
    <row r="80" spans="2:15">
      <c r="B80" s="1" t="s">
        <v>261</v>
      </c>
    </row>
    <row r="81" spans="1:15" s="66" customFormat="1" ht="54" customHeight="1">
      <c r="A81" s="64"/>
      <c r="B81" s="65" t="s">
        <v>187</v>
      </c>
      <c r="C81" s="65" t="s">
        <v>149</v>
      </c>
      <c r="D81" s="32" t="s">
        <v>150</v>
      </c>
      <c r="E81" s="32" t="s">
        <v>151</v>
      </c>
      <c r="F81" s="32" t="s">
        <v>152</v>
      </c>
      <c r="G81" s="65" t="s">
        <v>153</v>
      </c>
      <c r="H81" s="32" t="s">
        <v>154</v>
      </c>
      <c r="I81" s="32" t="s">
        <v>155</v>
      </c>
      <c r="J81" s="32" t="s">
        <v>156</v>
      </c>
      <c r="K81" s="32" t="s">
        <v>157</v>
      </c>
      <c r="L81" s="32" t="s">
        <v>158</v>
      </c>
      <c r="M81" s="81"/>
      <c r="N81" s="87"/>
    </row>
    <row r="82" spans="1:15">
      <c r="B82" s="54" t="s">
        <v>205</v>
      </c>
      <c r="C82" s="65" t="s">
        <v>161</v>
      </c>
      <c r="D82" s="72">
        <v>1.89</v>
      </c>
      <c r="E82" s="43"/>
      <c r="F82" s="76">
        <v>1</v>
      </c>
      <c r="G82" s="72">
        <f>D82*E82*F82</f>
        <v>0</v>
      </c>
      <c r="H82" s="69">
        <f>E82*0.034</f>
        <v>0</v>
      </c>
      <c r="I82" s="69">
        <f>INDEX(方位係数!$B$13:$J$21,MATCH($C82,方位係数!$A$13:$A$21,0),MATCH($D$4,方位係数!$B$12:$J$12))</f>
        <v>0.55300000000000005</v>
      </c>
      <c r="J82" s="69">
        <f>$I82*$D82*$H82</f>
        <v>0</v>
      </c>
      <c r="K82" s="69">
        <f>INDEX(方位係数!$B$2:$J$10,MATCH($C82,方位係数!$A$2:$A$10,0),MATCH($D$4,方位係数!$B$1:$J$1))</f>
        <v>0.54200000000000004</v>
      </c>
      <c r="L82" s="69">
        <f>$K82*$D82*$H82</f>
        <v>0</v>
      </c>
      <c r="M82" s="33"/>
      <c r="N82" s="34"/>
    </row>
    <row r="83" spans="1:15" ht="14.25" thickBot="1">
      <c r="B83" s="84" t="s">
        <v>194</v>
      </c>
      <c r="C83" s="82" t="s">
        <v>162</v>
      </c>
      <c r="D83" s="74">
        <f>IF($D$4&lt;4,1.35,1.62)</f>
        <v>1.35</v>
      </c>
      <c r="E83" s="43"/>
      <c r="F83" s="77">
        <v>1</v>
      </c>
      <c r="G83" s="74">
        <f t="shared" ref="G83" si="12">D83*E83*F83</f>
        <v>0</v>
      </c>
      <c r="H83" s="78">
        <f>E83*0.034</f>
        <v>0</v>
      </c>
      <c r="I83" s="78">
        <f>INDEX(方位係数!$B$13:$J$21,MATCH($C83,方位係数!$A$13:$A$21,0),MATCH($D$4,方位係数!$B$12:$J$12))</f>
        <v>0.33500000000000002</v>
      </c>
      <c r="J83" s="78">
        <f>$I83*$D83*$H83</f>
        <v>0</v>
      </c>
      <c r="K83" s="78">
        <f>INDEX(方位係数!$B$2:$J$10,MATCH($C83,方位係数!$A$2:$A$10,0),MATCH($D$4,方位係数!$B$1:$J$1))</f>
        <v>0.28399999999999997</v>
      </c>
      <c r="L83" s="78">
        <f>$K83*$D83*$H83</f>
        <v>0</v>
      </c>
      <c r="M83" s="33"/>
      <c r="N83" s="34"/>
    </row>
    <row r="84" spans="1:15" ht="14.25" thickTop="1">
      <c r="B84" s="205" t="s">
        <v>206</v>
      </c>
      <c r="C84" s="205"/>
      <c r="D84" s="75">
        <f>SUM(D82:D83)</f>
        <v>3.24</v>
      </c>
      <c r="E84" s="33"/>
      <c r="F84" s="80" t="s">
        <v>207</v>
      </c>
      <c r="G84" s="75">
        <f>SUM(G82:G83)</f>
        <v>0</v>
      </c>
      <c r="H84" s="33"/>
      <c r="I84" s="80" t="s">
        <v>262</v>
      </c>
      <c r="J84" s="79">
        <f>SUM(J82:J83)</f>
        <v>0</v>
      </c>
      <c r="K84" s="80" t="s">
        <v>263</v>
      </c>
      <c r="L84" s="79">
        <f>SUM(L82:L83)</f>
        <v>0</v>
      </c>
      <c r="M84" s="33"/>
      <c r="N84" s="34"/>
    </row>
    <row r="86" spans="1:15">
      <c r="A86" s="1" t="s">
        <v>208</v>
      </c>
    </row>
    <row r="87" spans="1:15" ht="17.25" customHeight="1">
      <c r="B87" s="135" t="s">
        <v>148</v>
      </c>
      <c r="C87" s="135"/>
      <c r="D87" s="135"/>
      <c r="E87" s="159" t="s">
        <v>209</v>
      </c>
      <c r="F87" s="161"/>
      <c r="G87" s="159" t="s">
        <v>210</v>
      </c>
      <c r="H87" s="161"/>
      <c r="I87" s="159" t="s">
        <v>211</v>
      </c>
      <c r="J87" s="161"/>
      <c r="K87" s="159" t="s">
        <v>212</v>
      </c>
      <c r="L87" s="161"/>
      <c r="M87" s="33"/>
    </row>
    <row r="88" spans="1:15">
      <c r="B88" s="170" t="s">
        <v>213</v>
      </c>
      <c r="C88" s="171"/>
      <c r="D88" s="193"/>
      <c r="E88" s="54" t="s">
        <v>214</v>
      </c>
      <c r="F88" s="89">
        <f>$E$22</f>
        <v>148.12</v>
      </c>
      <c r="G88" s="54" t="s">
        <v>215</v>
      </c>
      <c r="H88" s="75">
        <f>$H$22</f>
        <v>0</v>
      </c>
      <c r="I88" s="54" t="s">
        <v>264</v>
      </c>
      <c r="J88" s="79">
        <f>$K$22</f>
        <v>0</v>
      </c>
      <c r="K88" s="54" t="s">
        <v>265</v>
      </c>
      <c r="L88" s="79">
        <f>$M$22</f>
        <v>0</v>
      </c>
      <c r="M88" s="33"/>
    </row>
    <row r="89" spans="1:15" s="1" customFormat="1">
      <c r="B89" s="170" t="str">
        <f>IF($D$6="床断熱","床","基礎")</f>
        <v>床</v>
      </c>
      <c r="C89" s="171"/>
      <c r="D89" s="193"/>
      <c r="E89" s="63" t="str">
        <f>IF($D$6="床断熱","A2","A3")</f>
        <v>A2</v>
      </c>
      <c r="F89" s="72">
        <f>IF($D$6="床断熱",$E$29,$E$34)</f>
        <v>67.900000000000006</v>
      </c>
      <c r="G89" s="63" t="str">
        <f>IF($D$6="床断熱","q2","q3")</f>
        <v>q2</v>
      </c>
      <c r="H89" s="75">
        <f>IF($D$6="床断熱",$H$29,$H$34)</f>
        <v>0</v>
      </c>
      <c r="I89" s="92"/>
      <c r="J89" s="90"/>
      <c r="K89" s="92"/>
      <c r="L89" s="90"/>
      <c r="M89" s="33"/>
      <c r="N89"/>
      <c r="O89"/>
    </row>
    <row r="90" spans="1:15" s="1" customFormat="1">
      <c r="B90" s="170" t="str">
        <f>IF($D$5="天井断熱","天井","屋根・妻壁")</f>
        <v>天井</v>
      </c>
      <c r="C90" s="171"/>
      <c r="D90" s="193"/>
      <c r="E90" s="63" t="str">
        <f>IF($D$5="天井断熱","A4","A5")</f>
        <v>A4</v>
      </c>
      <c r="F90" s="72">
        <f>IF($D$5="天井断熱",$E$40,$E$53)</f>
        <v>67.900000000000006</v>
      </c>
      <c r="G90" s="63" t="str">
        <f>IF($D$5="天井断熱","q4","q5")</f>
        <v>q4</v>
      </c>
      <c r="H90" s="75">
        <f>IF($D$5="天井断熱",$H$40,$H$53)</f>
        <v>0</v>
      </c>
      <c r="I90" s="63" t="str">
        <f>IF($D$5="天井断熱","mc4","mc5")</f>
        <v>mc4</v>
      </c>
      <c r="J90" s="79">
        <f>IF($D$5="天井断熱",$K$40,$K$53)</f>
        <v>0</v>
      </c>
      <c r="K90" s="63" t="str">
        <f>IF($D$5="天井断熱","mH4","mH5")</f>
        <v>mH4</v>
      </c>
      <c r="L90" s="79">
        <f>IF($D$5="天井断熱",$M$40,$M$53)</f>
        <v>0</v>
      </c>
      <c r="M90" s="33"/>
      <c r="N90"/>
      <c r="O90"/>
    </row>
    <row r="91" spans="1:15" s="1" customFormat="1">
      <c r="B91" s="170" t="s">
        <v>216</v>
      </c>
      <c r="C91" s="171"/>
      <c r="D91" s="193"/>
      <c r="E91" s="54" t="s">
        <v>217</v>
      </c>
      <c r="F91" s="75">
        <f>$D$77</f>
        <v>22.03</v>
      </c>
      <c r="G91" s="54" t="s">
        <v>218</v>
      </c>
      <c r="H91" s="75">
        <f>$G$77</f>
        <v>0</v>
      </c>
      <c r="I91" s="54" t="s">
        <v>266</v>
      </c>
      <c r="J91" s="79">
        <f>$K$77</f>
        <v>0</v>
      </c>
      <c r="K91" s="54" t="s">
        <v>267</v>
      </c>
      <c r="L91" s="79">
        <f>$N$77</f>
        <v>0</v>
      </c>
      <c r="M91" s="33"/>
      <c r="N91"/>
      <c r="O91"/>
    </row>
    <row r="92" spans="1:15" s="1" customFormat="1" ht="14.25" thickBot="1">
      <c r="B92" s="202" t="s">
        <v>219</v>
      </c>
      <c r="C92" s="203"/>
      <c r="D92" s="204"/>
      <c r="E92" s="84" t="s">
        <v>220</v>
      </c>
      <c r="F92" s="74">
        <f>$D$84</f>
        <v>3.24</v>
      </c>
      <c r="G92" s="84" t="s">
        <v>221</v>
      </c>
      <c r="H92" s="94">
        <f>$G$84</f>
        <v>0</v>
      </c>
      <c r="I92" s="84" t="s">
        <v>268</v>
      </c>
      <c r="J92" s="70">
        <f>$J$84</f>
        <v>0</v>
      </c>
      <c r="K92" s="84" t="s">
        <v>269</v>
      </c>
      <c r="L92" s="70">
        <f>$L$84</f>
        <v>0</v>
      </c>
      <c r="M92" s="33"/>
      <c r="N92"/>
      <c r="O92"/>
    </row>
    <row r="93" spans="1:15" s="1" customFormat="1" ht="15" thickTop="1" thickBot="1">
      <c r="B93" s="33"/>
      <c r="C93" s="33"/>
      <c r="D93" s="33"/>
      <c r="E93" s="91" t="s">
        <v>222</v>
      </c>
      <c r="F93" s="75">
        <f>SUM(F88:F92)</f>
        <v>309.19000000000005</v>
      </c>
      <c r="G93" s="93" t="s">
        <v>271</v>
      </c>
      <c r="H93" s="73">
        <f>SUM(H88:H92)</f>
        <v>0</v>
      </c>
      <c r="I93" s="95" t="s">
        <v>272</v>
      </c>
      <c r="J93" s="71">
        <f>SUM(J88:J92)</f>
        <v>0</v>
      </c>
      <c r="K93" s="95" t="s">
        <v>273</v>
      </c>
      <c r="L93" s="71">
        <f>SUM(L88:L92)</f>
        <v>0</v>
      </c>
      <c r="M93" s="33"/>
      <c r="N93"/>
      <c r="O93"/>
    </row>
    <row r="94" spans="1:15" s="1" customFormat="1">
      <c r="B94" s="33"/>
      <c r="C94" s="33"/>
      <c r="D94" s="33"/>
      <c r="E94" s="88"/>
      <c r="F94" s="37"/>
      <c r="G94" s="54" t="s">
        <v>274</v>
      </c>
      <c r="H94" s="79">
        <f>H93/$F$93</f>
        <v>0</v>
      </c>
      <c r="I94" s="54" t="s">
        <v>270</v>
      </c>
      <c r="J94" s="75">
        <f>J93/$F$93*100</f>
        <v>0</v>
      </c>
      <c r="K94" s="88"/>
      <c r="L94" s="37"/>
      <c r="M94" s="33"/>
      <c r="N94"/>
      <c r="O94"/>
    </row>
    <row r="95" spans="1:15" s="1" customFormat="1" ht="14.25" thickBot="1">
      <c r="N95"/>
      <c r="O95"/>
    </row>
    <row r="96" spans="1:15" s="1" customFormat="1" ht="14.25" thickBot="1">
      <c r="G96" s="324" t="s">
        <v>480</v>
      </c>
      <c r="H96" s="325"/>
      <c r="I96" s="325"/>
      <c r="J96" s="325"/>
      <c r="K96" s="325"/>
      <c r="L96" s="325"/>
      <c r="M96" s="325"/>
      <c r="N96" s="326"/>
      <c r="O96"/>
    </row>
    <row r="97" spans="14:15" s="1" customFormat="1">
      <c r="N97"/>
      <c r="O97"/>
    </row>
  </sheetData>
  <mergeCells count="58">
    <mergeCell ref="G96:N96"/>
    <mergeCell ref="B2:N2"/>
    <mergeCell ref="B77:C77"/>
    <mergeCell ref="B84:C84"/>
    <mergeCell ref="B39:D39"/>
    <mergeCell ref="C40:D40"/>
    <mergeCell ref="C53:D53"/>
    <mergeCell ref="B43:C43"/>
    <mergeCell ref="B14:C14"/>
    <mergeCell ref="B15:C15"/>
    <mergeCell ref="B16:C16"/>
    <mergeCell ref="B17:C17"/>
    <mergeCell ref="D3:H3"/>
    <mergeCell ref="A3:C3"/>
    <mergeCell ref="A4:C4"/>
    <mergeCell ref="A5:C5"/>
    <mergeCell ref="D5:E5"/>
    <mergeCell ref="E87:F87"/>
    <mergeCell ref="G87:H87"/>
    <mergeCell ref="I87:J87"/>
    <mergeCell ref="K87:L87"/>
    <mergeCell ref="B88:D88"/>
    <mergeCell ref="B89:D89"/>
    <mergeCell ref="B90:D90"/>
    <mergeCell ref="B91:D91"/>
    <mergeCell ref="B92:D92"/>
    <mergeCell ref="B87:D87"/>
    <mergeCell ref="A6:C6"/>
    <mergeCell ref="D6:E6"/>
    <mergeCell ref="B9:C9"/>
    <mergeCell ref="B10:C10"/>
    <mergeCell ref="B11:C11"/>
    <mergeCell ref="B12:C12"/>
    <mergeCell ref="B13:C13"/>
    <mergeCell ref="B38:D38"/>
    <mergeCell ref="C29:D29"/>
    <mergeCell ref="B25:D25"/>
    <mergeCell ref="B26:D26"/>
    <mergeCell ref="B27:D27"/>
    <mergeCell ref="B28:D28"/>
    <mergeCell ref="C34:D34"/>
    <mergeCell ref="B32:D32"/>
    <mergeCell ref="B33:D33"/>
    <mergeCell ref="B18:C18"/>
    <mergeCell ref="B19:C19"/>
    <mergeCell ref="B20:C20"/>
    <mergeCell ref="B21:C21"/>
    <mergeCell ref="B37:D37"/>
    <mergeCell ref="C22:D22"/>
    <mergeCell ref="B50:C50"/>
    <mergeCell ref="B51:C51"/>
    <mergeCell ref="B52:C52"/>
    <mergeCell ref="B44:C44"/>
    <mergeCell ref="B45:C45"/>
    <mergeCell ref="B46:C46"/>
    <mergeCell ref="B47:C47"/>
    <mergeCell ref="B48:C48"/>
    <mergeCell ref="B49:C49"/>
  </mergeCells>
  <phoneticPr fontId="2"/>
  <dataValidations count="3">
    <dataValidation type="list" allowBlank="1" showInputMessage="1" showErrorMessage="1" sqref="D4">
      <formula1>"1,2,3,4,5,6,7,8"</formula1>
    </dataValidation>
    <dataValidation type="list" allowBlank="1" showInputMessage="1" showErrorMessage="1" sqref="D5:E5">
      <formula1>"屋根断熱,天井断熱"</formula1>
    </dataValidation>
    <dataValidation type="list" allowBlank="1" showInputMessage="1" showErrorMessage="1" sqref="D6:E6">
      <formula1>"床断熱,基礎断熱"</formula1>
    </dataValidation>
  </dataValidations>
  <pageMargins left="0.47244094488188981" right="0.55118110236220474" top="0.55118110236220474" bottom="0.59055118110236227" header="0.31496062992125984" footer="0.31496062992125984"/>
  <pageSetup paperSize="9" scale="90" orientation="portrait" r:id="rId1"/>
  <headerFooter>
    <oddFooter>&amp;R&amp;"HGPｺﾞｼｯｸM,ﾒﾃﾞｨｳﾑ"&amp;12&amp;K92D050HOUSE OF THE YEAR IN ENERGY 2014</oddFooter>
  </headerFooter>
  <legacyDrawing r:id="rId2"/>
</worksheet>
</file>

<file path=xl/worksheets/sheet5.xml><?xml version="1.0" encoding="utf-8"?>
<worksheet xmlns="http://schemas.openxmlformats.org/spreadsheetml/2006/main" xmlns:r="http://schemas.openxmlformats.org/officeDocument/2006/relationships">
  <sheetPr codeName="Sheet4"/>
  <dimension ref="A1:M41"/>
  <sheetViews>
    <sheetView view="pageBreakPreview" zoomScaleNormal="100" zoomScaleSheetLayoutView="100" workbookViewId="0"/>
  </sheetViews>
  <sheetFormatPr defaultRowHeight="13.5"/>
  <cols>
    <col min="1" max="2" width="2.5" style="2" customWidth="1"/>
    <col min="3" max="10" width="9" style="2"/>
    <col min="11" max="11" width="19.375" style="2" customWidth="1"/>
    <col min="12" max="12" width="2.5" style="2" customWidth="1"/>
    <col min="13" max="13" width="9" style="2"/>
  </cols>
  <sheetData>
    <row r="1" spans="1:13" ht="16.5" customHeight="1">
      <c r="A1" s="2" t="s">
        <v>86</v>
      </c>
      <c r="K1" s="110" t="s">
        <v>355</v>
      </c>
    </row>
    <row r="3" spans="1:13" ht="30" customHeight="1">
      <c r="A3" s="123" t="s">
        <v>484</v>
      </c>
      <c r="B3" s="123"/>
      <c r="C3" s="123"/>
      <c r="D3" s="123"/>
      <c r="E3" s="123"/>
      <c r="F3" s="123"/>
      <c r="G3" s="123"/>
      <c r="H3" s="123"/>
      <c r="I3" s="123"/>
      <c r="J3" s="123"/>
      <c r="K3" s="123"/>
      <c r="M3"/>
    </row>
    <row r="4" spans="1:13" s="2" customFormat="1" ht="30" customHeight="1">
      <c r="A4" s="132" t="s">
        <v>485</v>
      </c>
      <c r="B4" s="132"/>
      <c r="C4" s="132"/>
      <c r="D4" s="132"/>
      <c r="E4" s="132"/>
      <c r="F4" s="132"/>
      <c r="G4" s="132"/>
      <c r="H4" s="132"/>
      <c r="I4" s="132"/>
      <c r="J4" s="132"/>
      <c r="K4" s="132"/>
    </row>
    <row r="5" spans="1:13" s="2" customFormat="1" ht="30" customHeight="1">
      <c r="A5" s="123" t="s">
        <v>354</v>
      </c>
      <c r="B5" s="123"/>
      <c r="C5" s="123"/>
      <c r="D5" s="123"/>
      <c r="E5" s="123"/>
      <c r="F5" s="123"/>
      <c r="G5" s="123"/>
      <c r="H5" s="123"/>
      <c r="I5" s="123"/>
      <c r="J5" s="123"/>
      <c r="K5" s="123"/>
    </row>
    <row r="6" spans="1:13" s="2" customFormat="1">
      <c r="B6" s="4"/>
      <c r="C6" s="4"/>
      <c r="D6" s="4"/>
      <c r="E6" s="4"/>
      <c r="F6" s="4"/>
      <c r="G6" s="4"/>
      <c r="H6" s="4"/>
      <c r="I6" s="4"/>
      <c r="J6" s="4"/>
      <c r="K6" s="4"/>
    </row>
    <row r="7" spans="1:13" s="2" customFormat="1" ht="27" customHeight="1">
      <c r="A7" s="132" t="s">
        <v>486</v>
      </c>
      <c r="B7" s="133"/>
      <c r="C7" s="133"/>
      <c r="D7" s="133"/>
      <c r="E7" s="133"/>
      <c r="F7" s="133"/>
      <c r="G7" s="133"/>
      <c r="H7" s="133"/>
      <c r="I7" s="133"/>
      <c r="J7" s="133"/>
      <c r="K7" s="133"/>
    </row>
    <row r="8" spans="1:13" s="2" customFormat="1" ht="15" customHeight="1">
      <c r="A8" s="1" t="s">
        <v>77</v>
      </c>
      <c r="B8" s="4"/>
      <c r="C8" s="4"/>
      <c r="D8" s="4"/>
      <c r="E8" s="4"/>
      <c r="F8" s="4"/>
      <c r="G8" s="4"/>
      <c r="H8" s="4"/>
      <c r="I8" s="4"/>
      <c r="J8" s="4"/>
      <c r="K8" s="4"/>
    </row>
    <row r="9" spans="1:13" s="2" customFormat="1" ht="30" customHeight="1">
      <c r="B9" s="132" t="s">
        <v>81</v>
      </c>
      <c r="C9" s="133"/>
      <c r="D9" s="133"/>
      <c r="E9" s="133"/>
      <c r="F9" s="133"/>
      <c r="G9" s="133"/>
      <c r="H9" s="133"/>
      <c r="I9" s="133"/>
      <c r="J9" s="133"/>
      <c r="K9" s="133"/>
    </row>
    <row r="10" spans="1:13" s="2" customFormat="1" ht="15" customHeight="1">
      <c r="A10" s="1" t="s">
        <v>78</v>
      </c>
      <c r="B10" s="4"/>
      <c r="C10" s="4"/>
      <c r="D10" s="4"/>
      <c r="E10" s="4"/>
      <c r="F10" s="4"/>
      <c r="G10" s="4"/>
      <c r="H10" s="4"/>
      <c r="I10" s="4"/>
      <c r="J10" s="4"/>
      <c r="K10" s="4"/>
    </row>
    <row r="11" spans="1:13" s="2" customFormat="1" ht="99" customHeight="1">
      <c r="B11" s="132" t="s">
        <v>337</v>
      </c>
      <c r="C11" s="133"/>
      <c r="D11" s="133"/>
      <c r="E11" s="133"/>
      <c r="F11" s="133"/>
      <c r="G11" s="133"/>
      <c r="H11" s="133"/>
      <c r="I11" s="133"/>
      <c r="J11" s="133"/>
      <c r="K11" s="133"/>
    </row>
    <row r="12" spans="1:13" s="2" customFormat="1" ht="15" customHeight="1">
      <c r="A12" s="1" t="s">
        <v>79</v>
      </c>
      <c r="B12" s="4"/>
      <c r="C12" s="4"/>
      <c r="D12" s="4"/>
      <c r="E12" s="4"/>
      <c r="F12" s="4"/>
      <c r="G12" s="4"/>
      <c r="H12" s="4"/>
      <c r="I12" s="4"/>
      <c r="J12" s="4"/>
      <c r="K12" s="4"/>
    </row>
    <row r="13" spans="1:13" s="2" customFormat="1" ht="45" customHeight="1">
      <c r="B13" s="132" t="s">
        <v>338</v>
      </c>
      <c r="C13" s="133"/>
      <c r="D13" s="133"/>
      <c r="E13" s="133"/>
      <c r="F13" s="133"/>
      <c r="G13" s="133"/>
      <c r="H13" s="133"/>
      <c r="I13" s="133"/>
      <c r="J13" s="133"/>
      <c r="K13" s="133"/>
    </row>
    <row r="14" spans="1:13" s="2" customFormat="1" ht="15" customHeight="1">
      <c r="A14" s="1" t="s">
        <v>80</v>
      </c>
      <c r="B14" s="4"/>
      <c r="C14" s="4"/>
      <c r="D14" s="4"/>
      <c r="E14" s="4"/>
      <c r="F14" s="4"/>
      <c r="G14" s="4"/>
      <c r="H14" s="4"/>
      <c r="I14" s="4"/>
      <c r="J14" s="4"/>
      <c r="K14" s="4"/>
    </row>
    <row r="15" spans="1:13" s="2" customFormat="1" ht="60" customHeight="1">
      <c r="B15" s="132" t="s">
        <v>83</v>
      </c>
      <c r="C15" s="133"/>
      <c r="D15" s="133"/>
      <c r="E15" s="133"/>
      <c r="F15" s="133"/>
      <c r="G15" s="133"/>
      <c r="H15" s="133"/>
      <c r="I15" s="133"/>
      <c r="J15" s="133"/>
      <c r="K15" s="133"/>
    </row>
    <row r="16" spans="1:13" s="2" customFormat="1" ht="15" customHeight="1">
      <c r="A16" s="1" t="s">
        <v>82</v>
      </c>
      <c r="B16" s="4"/>
      <c r="C16" s="4"/>
      <c r="D16" s="4"/>
      <c r="E16" s="4"/>
      <c r="F16" s="4"/>
      <c r="G16" s="4"/>
      <c r="H16" s="4"/>
      <c r="I16" s="4"/>
      <c r="J16" s="4"/>
      <c r="K16" s="4"/>
    </row>
    <row r="17" spans="2:11" s="2" customFormat="1" ht="58.5" customHeight="1">
      <c r="B17" s="132" t="s">
        <v>84</v>
      </c>
      <c r="C17" s="133"/>
      <c r="D17" s="133"/>
      <c r="E17" s="133"/>
      <c r="F17" s="133"/>
      <c r="G17" s="133"/>
      <c r="H17" s="133"/>
      <c r="I17" s="133"/>
      <c r="J17" s="133"/>
      <c r="K17" s="133"/>
    </row>
    <row r="18" spans="2:11" s="2" customFormat="1">
      <c r="B18" s="4"/>
      <c r="C18" s="4"/>
      <c r="D18" s="4"/>
      <c r="E18" s="4"/>
      <c r="F18" s="4"/>
      <c r="G18" s="4"/>
      <c r="H18" s="4"/>
      <c r="I18" s="4"/>
      <c r="J18" s="4"/>
      <c r="K18" s="4"/>
    </row>
    <row r="19" spans="2:11" s="2" customFormat="1">
      <c r="B19" s="4"/>
      <c r="C19" s="4"/>
      <c r="D19" s="4"/>
      <c r="E19" s="4"/>
      <c r="F19" s="4"/>
      <c r="G19" s="4"/>
      <c r="H19" s="4"/>
      <c r="I19" s="4"/>
      <c r="J19" s="4"/>
      <c r="K19" s="4"/>
    </row>
    <row r="20" spans="2:11" s="2" customFormat="1">
      <c r="B20" s="4"/>
      <c r="C20" s="4"/>
      <c r="D20" s="4"/>
      <c r="E20" s="4"/>
      <c r="F20" s="4"/>
      <c r="G20" s="4"/>
      <c r="H20" s="4"/>
      <c r="I20" s="4"/>
      <c r="J20" s="4"/>
      <c r="K20" s="4"/>
    </row>
    <row r="21" spans="2:11" s="2" customFormat="1">
      <c r="B21" s="4"/>
      <c r="C21" s="4"/>
      <c r="D21" s="4"/>
      <c r="E21" s="4"/>
      <c r="F21" s="4"/>
      <c r="G21" s="4"/>
      <c r="H21" s="4"/>
      <c r="I21" s="4"/>
      <c r="J21" s="4"/>
      <c r="K21" s="4"/>
    </row>
    <row r="22" spans="2:11" s="2" customFormat="1">
      <c r="B22" s="4"/>
      <c r="C22" s="4"/>
      <c r="D22" s="4"/>
      <c r="E22" s="4"/>
      <c r="F22" s="4"/>
      <c r="G22" s="4"/>
      <c r="H22" s="4"/>
      <c r="I22" s="4"/>
      <c r="J22" s="4"/>
      <c r="K22" s="4"/>
    </row>
    <row r="23" spans="2:11" s="2" customFormat="1">
      <c r="B23" s="4"/>
      <c r="C23" s="4"/>
      <c r="D23" s="4"/>
      <c r="E23" s="4"/>
      <c r="F23" s="4"/>
      <c r="G23" s="4"/>
      <c r="H23" s="4"/>
      <c r="I23" s="4"/>
      <c r="J23" s="4"/>
      <c r="K23" s="4"/>
    </row>
    <row r="24" spans="2:11" s="2" customFormat="1">
      <c r="B24" s="4"/>
      <c r="C24" s="4"/>
      <c r="D24" s="4"/>
      <c r="E24" s="4"/>
      <c r="F24" s="4"/>
      <c r="G24" s="4"/>
      <c r="H24" s="4"/>
      <c r="I24" s="4"/>
      <c r="J24" s="4"/>
      <c r="K24" s="4"/>
    </row>
    <row r="25" spans="2:11" s="2" customFormat="1">
      <c r="B25" s="4"/>
      <c r="C25" s="4"/>
      <c r="D25" s="4"/>
      <c r="E25" s="4"/>
      <c r="F25" s="4"/>
      <c r="G25" s="4"/>
      <c r="H25" s="4"/>
      <c r="I25" s="4"/>
      <c r="J25" s="4"/>
      <c r="K25" s="4"/>
    </row>
    <row r="26" spans="2:11" s="2" customFormat="1">
      <c r="B26" s="4"/>
      <c r="C26" s="4"/>
      <c r="D26" s="4"/>
      <c r="E26" s="4"/>
      <c r="F26" s="4"/>
      <c r="G26" s="4"/>
      <c r="H26" s="4"/>
      <c r="I26" s="4"/>
      <c r="J26" s="4"/>
      <c r="K26" s="4"/>
    </row>
    <row r="27" spans="2:11" s="2" customFormat="1">
      <c r="B27" s="4"/>
      <c r="C27" s="4"/>
      <c r="D27" s="4"/>
      <c r="E27" s="4"/>
      <c r="F27" s="4"/>
      <c r="G27" s="4"/>
      <c r="H27" s="4"/>
      <c r="I27" s="4"/>
      <c r="J27" s="4"/>
      <c r="K27" s="4"/>
    </row>
    <row r="28" spans="2:11" s="2" customFormat="1">
      <c r="B28" s="4"/>
      <c r="C28" s="4"/>
      <c r="D28" s="4"/>
      <c r="E28" s="4"/>
      <c r="F28" s="4"/>
      <c r="G28" s="4"/>
      <c r="H28" s="4"/>
      <c r="I28" s="4"/>
      <c r="J28" s="4"/>
      <c r="K28" s="4"/>
    </row>
    <row r="29" spans="2:11" s="2" customFormat="1">
      <c r="B29" s="4"/>
      <c r="C29" s="4"/>
      <c r="D29" s="4"/>
      <c r="E29" s="4"/>
      <c r="F29" s="4"/>
      <c r="G29" s="4"/>
      <c r="H29" s="4"/>
      <c r="I29" s="4"/>
      <c r="J29" s="4"/>
      <c r="K29" s="4"/>
    </row>
    <row r="30" spans="2:11" s="2" customFormat="1">
      <c r="B30" s="4"/>
      <c r="C30" s="4"/>
      <c r="D30" s="4"/>
      <c r="E30" s="4"/>
      <c r="F30" s="4"/>
      <c r="G30" s="4"/>
      <c r="H30" s="4"/>
      <c r="I30" s="4"/>
      <c r="J30" s="4"/>
      <c r="K30" s="4"/>
    </row>
    <row r="31" spans="2:11" s="2" customFormat="1">
      <c r="B31" s="4"/>
      <c r="C31" s="4"/>
      <c r="D31" s="4"/>
      <c r="E31" s="4"/>
      <c r="F31" s="4"/>
      <c r="G31" s="4"/>
      <c r="H31" s="4"/>
      <c r="I31" s="4"/>
      <c r="J31" s="4"/>
      <c r="K31" s="4"/>
    </row>
    <row r="32" spans="2:11" s="2" customFormat="1">
      <c r="B32" s="4"/>
      <c r="C32" s="4"/>
      <c r="D32" s="4"/>
      <c r="E32" s="4"/>
      <c r="F32" s="4"/>
      <c r="G32" s="4"/>
      <c r="H32" s="4"/>
      <c r="I32" s="4"/>
      <c r="J32" s="4"/>
      <c r="K32" s="4"/>
    </row>
    <row r="33" spans="2:11" s="2" customFormat="1">
      <c r="B33" s="4"/>
      <c r="C33" s="4"/>
      <c r="D33" s="4"/>
      <c r="E33" s="4"/>
      <c r="F33" s="4"/>
      <c r="G33" s="4"/>
      <c r="H33" s="4"/>
      <c r="I33" s="4"/>
      <c r="J33" s="4"/>
      <c r="K33" s="4"/>
    </row>
    <row r="34" spans="2:11" s="2" customFormat="1">
      <c r="B34" s="4"/>
      <c r="C34" s="4"/>
      <c r="D34" s="4"/>
      <c r="E34" s="4"/>
      <c r="F34" s="4"/>
      <c r="G34" s="4"/>
      <c r="H34" s="4"/>
      <c r="I34" s="4"/>
      <c r="J34" s="4"/>
      <c r="K34" s="4"/>
    </row>
    <row r="35" spans="2:11" s="2" customFormat="1">
      <c r="B35" s="4"/>
      <c r="C35" s="4"/>
      <c r="D35" s="4"/>
      <c r="E35" s="4"/>
      <c r="F35" s="4"/>
      <c r="G35" s="4"/>
      <c r="H35" s="4"/>
      <c r="I35" s="4"/>
      <c r="J35" s="4"/>
      <c r="K35" s="4"/>
    </row>
    <row r="36" spans="2:11" s="2" customFormat="1">
      <c r="B36" s="4"/>
      <c r="C36" s="4"/>
      <c r="D36" s="4"/>
      <c r="E36" s="4"/>
      <c r="F36" s="4"/>
      <c r="G36" s="4"/>
      <c r="H36" s="4"/>
      <c r="I36" s="4"/>
      <c r="J36" s="4"/>
      <c r="K36" s="4"/>
    </row>
    <row r="37" spans="2:11" s="2" customFormat="1">
      <c r="B37" s="4"/>
      <c r="C37" s="4"/>
      <c r="D37" s="4"/>
      <c r="E37" s="4"/>
      <c r="F37" s="4"/>
      <c r="G37" s="4"/>
      <c r="H37" s="4"/>
      <c r="I37" s="4"/>
      <c r="J37" s="4"/>
      <c r="K37" s="4"/>
    </row>
    <row r="38" spans="2:11" s="2" customFormat="1">
      <c r="B38" s="4"/>
      <c r="C38" s="4"/>
      <c r="D38" s="4"/>
      <c r="E38" s="4"/>
      <c r="F38" s="4"/>
      <c r="G38" s="4"/>
      <c r="H38" s="4"/>
      <c r="I38" s="4"/>
      <c r="J38" s="4"/>
      <c r="K38" s="4"/>
    </row>
    <row r="39" spans="2:11" s="2" customFormat="1">
      <c r="B39" s="4"/>
      <c r="C39" s="4"/>
      <c r="D39" s="4"/>
      <c r="E39" s="4"/>
      <c r="F39" s="4"/>
      <c r="G39" s="4"/>
      <c r="H39" s="4"/>
      <c r="I39" s="4"/>
      <c r="J39" s="4"/>
      <c r="K39" s="4"/>
    </row>
    <row r="40" spans="2:11" s="2" customFormat="1">
      <c r="B40" s="4"/>
      <c r="C40" s="4"/>
      <c r="D40" s="4"/>
      <c r="E40" s="4"/>
      <c r="F40" s="4"/>
      <c r="G40" s="4"/>
      <c r="H40" s="4"/>
      <c r="I40" s="4"/>
      <c r="J40" s="4"/>
      <c r="K40" s="4"/>
    </row>
    <row r="41" spans="2:11" s="2" customFormat="1">
      <c r="B41" s="4"/>
      <c r="C41" s="4"/>
      <c r="D41" s="4"/>
      <c r="E41" s="4"/>
      <c r="F41" s="4"/>
      <c r="G41" s="4"/>
      <c r="H41" s="4"/>
      <c r="I41" s="4"/>
      <c r="J41" s="4"/>
      <c r="K41" s="4"/>
    </row>
  </sheetData>
  <mergeCells count="9">
    <mergeCell ref="B11:K11"/>
    <mergeCell ref="B13:K13"/>
    <mergeCell ref="B15:K15"/>
    <mergeCell ref="B17:K17"/>
    <mergeCell ref="A3:K3"/>
    <mergeCell ref="A4:K4"/>
    <mergeCell ref="A5:K5"/>
    <mergeCell ref="A7:K7"/>
    <mergeCell ref="B9:K9"/>
  </mergeCells>
  <phoneticPr fontId="2"/>
  <pageMargins left="0.43307086614173229" right="0.43307086614173229" top="0.59055118110236227" bottom="0.59055118110236227" header="0.31496062992125984" footer="0.31496062992125984"/>
  <pageSetup paperSize="9" orientation="portrait" r:id="rId1"/>
  <headerFooter>
    <oddFooter>&amp;R&amp;"HGPｺﾞｼｯｸM,ﾒﾃﾞｨｳﾑ"&amp;12&amp;K92D050HOUSE OF THE YEAR IN ENERGY 2014</oddFooter>
  </headerFooter>
</worksheet>
</file>

<file path=xl/worksheets/sheet6.xml><?xml version="1.0" encoding="utf-8"?>
<worksheet xmlns="http://schemas.openxmlformats.org/spreadsheetml/2006/main" xmlns:r="http://schemas.openxmlformats.org/officeDocument/2006/relationships">
  <sheetPr codeName="Sheet5"/>
  <dimension ref="A1:N102"/>
  <sheetViews>
    <sheetView view="pageBreakPreview" zoomScaleNormal="100" zoomScaleSheetLayoutView="100" workbookViewId="0"/>
  </sheetViews>
  <sheetFormatPr defaultRowHeight="13.5"/>
  <cols>
    <col min="1" max="2" width="2.5" style="2" customWidth="1"/>
    <col min="3" max="5" width="9" style="2"/>
    <col min="6" max="6" width="9" style="2" customWidth="1"/>
    <col min="7" max="10" width="9" style="2"/>
    <col min="11" max="11" width="19.375" style="2" customWidth="1"/>
    <col min="12" max="12" width="2.5" style="2" customWidth="1"/>
    <col min="13" max="13" width="9" style="2"/>
  </cols>
  <sheetData>
    <row r="1" spans="1:14" ht="15" customHeight="1">
      <c r="A1" s="2" t="s">
        <v>17</v>
      </c>
      <c r="K1" s="110" t="s">
        <v>355</v>
      </c>
    </row>
    <row r="2" spans="1:14" s="29" customFormat="1" ht="27" customHeight="1">
      <c r="A2" s="2"/>
      <c r="B2" s="251" t="s">
        <v>282</v>
      </c>
      <c r="C2" s="251"/>
      <c r="D2" s="251"/>
      <c r="E2" s="251"/>
      <c r="F2" s="251"/>
      <c r="G2" s="251"/>
      <c r="H2" s="251"/>
      <c r="I2" s="251"/>
      <c r="J2" s="251"/>
      <c r="K2" s="251"/>
      <c r="L2" s="97"/>
      <c r="M2" s="97"/>
      <c r="N2" s="97"/>
    </row>
    <row r="3" spans="1:14" s="2" customFormat="1" ht="15" customHeight="1">
      <c r="A3" s="122" t="s">
        <v>11</v>
      </c>
      <c r="B3" s="122"/>
      <c r="C3" s="122"/>
      <c r="D3" s="122"/>
      <c r="E3" s="190"/>
      <c r="F3" s="190"/>
      <c r="G3" s="190"/>
      <c r="H3" s="190"/>
      <c r="I3" s="190"/>
      <c r="J3" s="4"/>
      <c r="K3" s="4"/>
    </row>
    <row r="4" spans="1:14" s="2" customFormat="1" ht="40.5" customHeight="1">
      <c r="A4" s="215" t="s">
        <v>88</v>
      </c>
      <c r="B4" s="122"/>
      <c r="C4" s="122"/>
      <c r="D4" s="122"/>
      <c r="E4" s="190"/>
      <c r="F4" s="190"/>
      <c r="G4" s="190"/>
      <c r="H4" s="190"/>
      <c r="I4" s="190"/>
      <c r="J4" s="4"/>
      <c r="K4" s="4"/>
    </row>
    <row r="5" spans="1:14" s="2" customFormat="1" ht="7.5" customHeight="1">
      <c r="B5" s="4"/>
      <c r="C5" s="4"/>
      <c r="D5" s="4"/>
      <c r="E5" s="4"/>
      <c r="F5" s="4"/>
      <c r="G5" s="4"/>
      <c r="H5" s="4"/>
      <c r="I5" s="4"/>
      <c r="J5" s="4"/>
      <c r="K5" s="4"/>
    </row>
    <row r="6" spans="1:14" s="2" customFormat="1" ht="15" customHeight="1">
      <c r="A6" s="4" t="s">
        <v>21</v>
      </c>
      <c r="C6" s="4"/>
      <c r="D6" s="4"/>
      <c r="E6" s="4"/>
      <c r="F6" s="4"/>
      <c r="G6" s="4"/>
      <c r="H6" s="4"/>
      <c r="I6" s="4"/>
      <c r="J6" s="4"/>
      <c r="K6" s="4"/>
    </row>
    <row r="7" spans="1:14" s="2" customFormat="1" ht="30" customHeight="1">
      <c r="A7" s="132" t="s">
        <v>74</v>
      </c>
      <c r="B7" s="132"/>
      <c r="C7" s="132"/>
      <c r="D7" s="132"/>
      <c r="E7" s="132"/>
      <c r="F7" s="132"/>
      <c r="G7" s="132"/>
      <c r="H7" s="132"/>
      <c r="I7" s="132"/>
      <c r="J7" s="132"/>
      <c r="K7" s="132"/>
    </row>
    <row r="8" spans="1:14" s="2" customFormat="1" ht="39" customHeight="1">
      <c r="A8" s="1"/>
      <c r="B8" s="215" t="s">
        <v>20</v>
      </c>
      <c r="C8" s="122"/>
      <c r="D8" s="122"/>
      <c r="E8" s="122" t="s">
        <v>18</v>
      </c>
      <c r="F8" s="122"/>
      <c r="G8" s="122" t="s">
        <v>39</v>
      </c>
      <c r="H8" s="122"/>
      <c r="I8" s="124"/>
      <c r="J8" s="124"/>
      <c r="K8" s="124"/>
    </row>
    <row r="9" spans="1:14" s="2" customFormat="1" ht="7.5" customHeight="1">
      <c r="A9" s="1"/>
      <c r="B9" s="5"/>
      <c r="C9" s="5"/>
      <c r="D9" s="5"/>
      <c r="E9" s="5"/>
      <c r="F9" s="5"/>
      <c r="G9" s="5"/>
      <c r="H9" s="5"/>
      <c r="I9" s="5"/>
      <c r="J9" s="5"/>
      <c r="K9" s="5"/>
    </row>
    <row r="10" spans="1:14" s="2" customFormat="1">
      <c r="A10" s="1"/>
      <c r="B10" s="220" t="s">
        <v>19</v>
      </c>
      <c r="C10" s="221"/>
      <c r="D10" s="222"/>
      <c r="E10" s="243" t="s">
        <v>35</v>
      </c>
      <c r="F10" s="244"/>
      <c r="G10" s="244"/>
      <c r="H10" s="244"/>
      <c r="I10" s="244"/>
      <c r="J10" s="244"/>
      <c r="K10" s="245"/>
    </row>
    <row r="11" spans="1:14" s="2" customFormat="1" ht="14.25" customHeight="1">
      <c r="A11" s="1"/>
      <c r="B11" s="230"/>
      <c r="C11" s="231"/>
      <c r="D11" s="232"/>
      <c r="E11" s="155" t="s">
        <v>358</v>
      </c>
      <c r="F11" s="215"/>
      <c r="G11" s="216" t="s">
        <v>39</v>
      </c>
      <c r="H11" s="216"/>
      <c r="I11" s="217"/>
      <c r="J11" s="217"/>
      <c r="K11" s="217"/>
    </row>
    <row r="12" spans="1:14" s="2" customFormat="1" ht="14.25" customHeight="1">
      <c r="A12" s="1"/>
      <c r="B12" s="230"/>
      <c r="C12" s="231"/>
      <c r="D12" s="232"/>
      <c r="E12" s="155"/>
      <c r="F12" s="215"/>
      <c r="G12" s="233" t="s">
        <v>22</v>
      </c>
      <c r="H12" s="233"/>
      <c r="I12" s="233"/>
      <c r="J12" s="7"/>
      <c r="K12" s="9"/>
    </row>
    <row r="13" spans="1:14" s="2" customFormat="1" ht="14.25" customHeight="1">
      <c r="A13" s="1"/>
      <c r="B13" s="230"/>
      <c r="C13" s="231"/>
      <c r="D13" s="232"/>
      <c r="E13" s="155"/>
      <c r="F13" s="215"/>
      <c r="G13" s="233" t="s">
        <v>23</v>
      </c>
      <c r="H13" s="233"/>
      <c r="I13" s="233"/>
      <c r="J13" s="7"/>
      <c r="K13" s="5"/>
    </row>
    <row r="14" spans="1:14" s="2" customFormat="1" ht="14.25" customHeight="1">
      <c r="A14" s="1"/>
      <c r="B14" s="230"/>
      <c r="C14" s="231"/>
      <c r="D14" s="232"/>
      <c r="E14" s="155"/>
      <c r="F14" s="215"/>
      <c r="G14" s="218" t="s">
        <v>24</v>
      </c>
      <c r="H14" s="218"/>
      <c r="I14" s="218"/>
      <c r="J14" s="6"/>
      <c r="K14" s="5"/>
    </row>
    <row r="15" spans="1:14" s="2" customFormat="1" ht="25.5" customHeight="1">
      <c r="A15" s="1"/>
      <c r="B15" s="230"/>
      <c r="C15" s="231"/>
      <c r="D15" s="232"/>
      <c r="E15" s="249" t="s">
        <v>31</v>
      </c>
      <c r="F15" s="250"/>
      <c r="G15" s="216" t="s">
        <v>39</v>
      </c>
      <c r="H15" s="216"/>
      <c r="I15" s="125"/>
      <c r="J15" s="125"/>
      <c r="K15" s="125"/>
    </row>
    <row r="16" spans="1:14" s="2" customFormat="1" ht="14.25" customHeight="1">
      <c r="A16" s="1"/>
      <c r="B16" s="230"/>
      <c r="C16" s="231"/>
      <c r="D16" s="232"/>
      <c r="E16" s="221" t="s">
        <v>28</v>
      </c>
      <c r="F16" s="222"/>
      <c r="G16" s="213" t="s">
        <v>39</v>
      </c>
      <c r="H16" s="213"/>
      <c r="I16" s="125"/>
      <c r="J16" s="125"/>
      <c r="K16" s="125"/>
    </row>
    <row r="17" spans="1:11" s="2" customFormat="1" ht="14.25" customHeight="1">
      <c r="A17" s="1"/>
      <c r="B17" s="13"/>
      <c r="C17" s="11"/>
      <c r="D17" s="14"/>
      <c r="E17" s="231"/>
      <c r="F17" s="232"/>
      <c r="G17" s="233" t="s">
        <v>26</v>
      </c>
      <c r="H17" s="233"/>
      <c r="I17" s="7"/>
      <c r="J17" s="9"/>
      <c r="K17" s="20"/>
    </row>
    <row r="18" spans="1:11" s="2" customFormat="1" ht="14.25" customHeight="1">
      <c r="A18" s="1"/>
      <c r="B18" s="13"/>
      <c r="C18" s="11"/>
      <c r="D18" s="14"/>
      <c r="E18" s="223"/>
      <c r="F18" s="224"/>
      <c r="G18" s="218" t="s">
        <v>27</v>
      </c>
      <c r="H18" s="218"/>
      <c r="I18" s="6"/>
      <c r="J18" s="5"/>
      <c r="K18" s="5"/>
    </row>
    <row r="19" spans="1:11" s="2" customFormat="1" ht="27" customHeight="1">
      <c r="A19" s="1"/>
      <c r="B19" s="13"/>
      <c r="C19" s="11"/>
      <c r="D19" s="14"/>
      <c r="E19" s="155" t="s">
        <v>30</v>
      </c>
      <c r="F19" s="215"/>
      <c r="G19" s="216" t="s">
        <v>29</v>
      </c>
      <c r="H19" s="216"/>
      <c r="I19" s="239"/>
      <c r="J19" s="239"/>
      <c r="K19" s="239"/>
    </row>
    <row r="20" spans="1:11" s="2" customFormat="1" ht="14.25" customHeight="1">
      <c r="A20" s="1"/>
      <c r="B20" s="13"/>
      <c r="C20" s="11"/>
      <c r="D20" s="14"/>
      <c r="E20" s="155"/>
      <c r="F20" s="215"/>
      <c r="G20" s="241" t="s">
        <v>39</v>
      </c>
      <c r="H20" s="241"/>
      <c r="I20" s="242"/>
      <c r="J20" s="242"/>
      <c r="K20" s="242"/>
    </row>
    <row r="21" spans="1:11" s="2" customFormat="1">
      <c r="A21" s="1"/>
      <c r="B21" s="13"/>
      <c r="C21" s="11"/>
      <c r="D21" s="14"/>
      <c r="E21" s="243" t="s">
        <v>36</v>
      </c>
      <c r="F21" s="244"/>
      <c r="G21" s="244"/>
      <c r="H21" s="244"/>
      <c r="I21" s="244"/>
      <c r="J21" s="244"/>
      <c r="K21" s="245"/>
    </row>
    <row r="22" spans="1:11" s="2" customFormat="1" ht="14.25" customHeight="1">
      <c r="B22" s="15"/>
      <c r="C22" s="12"/>
      <c r="D22" s="16"/>
      <c r="E22" s="155" t="s">
        <v>358</v>
      </c>
      <c r="F22" s="215"/>
      <c r="G22" s="216" t="s">
        <v>39</v>
      </c>
      <c r="H22" s="216"/>
      <c r="I22" s="217"/>
      <c r="J22" s="217"/>
      <c r="K22" s="217"/>
    </row>
    <row r="23" spans="1:11" s="2" customFormat="1" ht="14.25" customHeight="1">
      <c r="B23" s="15"/>
      <c r="C23" s="12"/>
      <c r="D23" s="16"/>
      <c r="E23" s="155"/>
      <c r="F23" s="215"/>
      <c r="G23" s="233" t="s">
        <v>22</v>
      </c>
      <c r="H23" s="233"/>
      <c r="I23" s="233"/>
      <c r="J23" s="7"/>
      <c r="K23" s="9"/>
    </row>
    <row r="24" spans="1:11" s="2" customFormat="1" ht="14.25" customHeight="1">
      <c r="B24" s="15"/>
      <c r="C24" s="12"/>
      <c r="D24" s="16"/>
      <c r="E24" s="155"/>
      <c r="F24" s="215"/>
      <c r="G24" s="233" t="s">
        <v>23</v>
      </c>
      <c r="H24" s="233"/>
      <c r="I24" s="233"/>
      <c r="J24" s="7"/>
      <c r="K24" s="5"/>
    </row>
    <row r="25" spans="1:11" s="2" customFormat="1" ht="14.25" customHeight="1">
      <c r="B25" s="15"/>
      <c r="C25" s="12"/>
      <c r="D25" s="16"/>
      <c r="E25" s="155"/>
      <c r="F25" s="215"/>
      <c r="G25" s="218" t="s">
        <v>24</v>
      </c>
      <c r="H25" s="218"/>
      <c r="I25" s="218"/>
      <c r="J25" s="6"/>
      <c r="K25" s="5"/>
    </row>
    <row r="26" spans="1:11" s="2" customFormat="1" ht="25.5" customHeight="1">
      <c r="A26" s="1"/>
      <c r="B26" s="15"/>
      <c r="C26" s="12"/>
      <c r="D26" s="16"/>
      <c r="E26" s="249" t="s">
        <v>31</v>
      </c>
      <c r="F26" s="250"/>
      <c r="G26" s="216" t="s">
        <v>39</v>
      </c>
      <c r="H26" s="216"/>
      <c r="I26" s="125"/>
      <c r="J26" s="125"/>
      <c r="K26" s="125"/>
    </row>
    <row r="27" spans="1:11" s="2" customFormat="1" ht="14.25" customHeight="1">
      <c r="B27" s="15"/>
      <c r="C27" s="12"/>
      <c r="D27" s="16"/>
      <c r="E27" s="221" t="s">
        <v>28</v>
      </c>
      <c r="F27" s="222"/>
      <c r="G27" s="216" t="s">
        <v>39</v>
      </c>
      <c r="H27" s="216"/>
      <c r="I27" s="125"/>
      <c r="J27" s="125"/>
      <c r="K27" s="125"/>
    </row>
    <row r="28" spans="1:11" s="2" customFormat="1" ht="14.25" customHeight="1">
      <c r="B28" s="15"/>
      <c r="C28" s="12"/>
      <c r="D28" s="16"/>
      <c r="E28" s="231"/>
      <c r="F28" s="232"/>
      <c r="G28" s="233" t="s">
        <v>26</v>
      </c>
      <c r="H28" s="233"/>
      <c r="I28" s="7"/>
      <c r="J28" s="9"/>
      <c r="K28" s="20"/>
    </row>
    <row r="29" spans="1:11" s="2" customFormat="1" ht="14.25" customHeight="1">
      <c r="B29" s="15"/>
      <c r="C29" s="12"/>
      <c r="D29" s="16"/>
      <c r="E29" s="223"/>
      <c r="F29" s="224"/>
      <c r="G29" s="218" t="s">
        <v>27</v>
      </c>
      <c r="H29" s="218"/>
      <c r="I29" s="6"/>
      <c r="J29" s="5"/>
      <c r="K29" s="5"/>
    </row>
    <row r="30" spans="1:11" s="2" customFormat="1" ht="27" customHeight="1">
      <c r="B30" s="15"/>
      <c r="C30" s="12"/>
      <c r="D30" s="16"/>
      <c r="E30" s="155" t="s">
        <v>30</v>
      </c>
      <c r="F30" s="215"/>
      <c r="G30" s="216" t="s">
        <v>29</v>
      </c>
      <c r="H30" s="216"/>
      <c r="I30" s="239"/>
      <c r="J30" s="239"/>
      <c r="K30" s="239"/>
    </row>
    <row r="31" spans="1:11" s="2" customFormat="1" ht="14.25" customHeight="1">
      <c r="B31" s="15"/>
      <c r="C31" s="12"/>
      <c r="D31" s="16"/>
      <c r="E31" s="155"/>
      <c r="F31" s="215"/>
      <c r="G31" s="241" t="s">
        <v>39</v>
      </c>
      <c r="H31" s="241"/>
      <c r="I31" s="242"/>
      <c r="J31" s="242"/>
      <c r="K31" s="242"/>
    </row>
    <row r="32" spans="1:11" s="2" customFormat="1">
      <c r="B32" s="15"/>
      <c r="C32" s="12"/>
      <c r="D32" s="16"/>
      <c r="E32" s="246" t="s">
        <v>75</v>
      </c>
      <c r="F32" s="247"/>
      <c r="G32" s="247"/>
      <c r="H32" s="247"/>
      <c r="I32" s="247"/>
      <c r="J32" s="247"/>
      <c r="K32" s="248"/>
    </row>
    <row r="33" spans="1:11" s="2" customFormat="1" ht="14.25" customHeight="1">
      <c r="B33" s="15"/>
      <c r="C33" s="11"/>
      <c r="D33" s="14"/>
      <c r="E33" s="144" t="s">
        <v>85</v>
      </c>
      <c r="F33" s="145"/>
      <c r="G33" s="216" t="s">
        <v>39</v>
      </c>
      <c r="H33" s="216"/>
      <c r="I33" s="217"/>
      <c r="J33" s="217"/>
      <c r="K33" s="217"/>
    </row>
    <row r="34" spans="1:11" s="2" customFormat="1" ht="14.25" customHeight="1">
      <c r="B34" s="15"/>
      <c r="C34" s="11"/>
      <c r="D34" s="14"/>
      <c r="E34" s="150"/>
      <c r="F34" s="151"/>
      <c r="G34" s="210" t="s">
        <v>25</v>
      </c>
      <c r="H34" s="211"/>
      <c r="I34" s="212"/>
      <c r="J34" s="10"/>
      <c r="K34" s="9"/>
    </row>
    <row r="35" spans="1:11" s="2" customFormat="1" ht="36" customHeight="1">
      <c r="B35" s="15"/>
      <c r="C35" s="11"/>
      <c r="D35" s="14"/>
      <c r="E35" s="144" t="s">
        <v>32</v>
      </c>
      <c r="F35" s="145"/>
      <c r="G35" s="216" t="s">
        <v>39</v>
      </c>
      <c r="H35" s="216"/>
      <c r="I35" s="217"/>
      <c r="J35" s="217"/>
      <c r="K35" s="217"/>
    </row>
    <row r="36" spans="1:11" s="2" customFormat="1">
      <c r="A36" s="1"/>
      <c r="B36" s="13"/>
      <c r="C36" s="11"/>
      <c r="D36" s="14"/>
      <c r="E36" s="243" t="s">
        <v>37</v>
      </c>
      <c r="F36" s="244"/>
      <c r="G36" s="244"/>
      <c r="H36" s="244"/>
      <c r="I36" s="244"/>
      <c r="J36" s="244"/>
      <c r="K36" s="245"/>
    </row>
    <row r="37" spans="1:11" s="2" customFormat="1" ht="14.25" customHeight="1">
      <c r="B37" s="15"/>
      <c r="C37" s="12"/>
      <c r="D37" s="16"/>
      <c r="E37" s="155" t="s">
        <v>359</v>
      </c>
      <c r="F37" s="215"/>
      <c r="G37" s="216" t="s">
        <v>39</v>
      </c>
      <c r="H37" s="216"/>
      <c r="I37" s="217"/>
      <c r="J37" s="217"/>
      <c r="K37" s="217"/>
    </row>
    <row r="38" spans="1:11" s="2" customFormat="1" ht="14.25" customHeight="1">
      <c r="B38" s="15"/>
      <c r="C38" s="12"/>
      <c r="D38" s="16"/>
      <c r="E38" s="155"/>
      <c r="F38" s="215"/>
      <c r="G38" s="233" t="s">
        <v>22</v>
      </c>
      <c r="H38" s="233"/>
      <c r="I38" s="233"/>
      <c r="J38" s="7"/>
      <c r="K38" s="9"/>
    </row>
    <row r="39" spans="1:11" s="2" customFormat="1" ht="14.25" customHeight="1">
      <c r="B39" s="15"/>
      <c r="C39" s="12"/>
      <c r="D39" s="16"/>
      <c r="E39" s="155"/>
      <c r="F39" s="215"/>
      <c r="G39" s="233" t="s">
        <v>23</v>
      </c>
      <c r="H39" s="233"/>
      <c r="I39" s="233"/>
      <c r="J39" s="7"/>
      <c r="K39" s="5"/>
    </row>
    <row r="40" spans="1:11" s="2" customFormat="1" ht="15.75" customHeight="1">
      <c r="B40" s="15"/>
      <c r="C40" s="12"/>
      <c r="D40" s="16"/>
      <c r="E40" s="155"/>
      <c r="F40" s="215"/>
      <c r="G40" s="218" t="s">
        <v>24</v>
      </c>
      <c r="H40" s="218"/>
      <c r="I40" s="218"/>
      <c r="J40" s="6"/>
      <c r="K40" s="5"/>
    </row>
    <row r="41" spans="1:11" s="2" customFormat="1" ht="15" customHeight="1">
      <c r="A41" s="1"/>
      <c r="B41" s="13"/>
      <c r="C41" s="11"/>
      <c r="D41" s="14"/>
      <c r="E41" s="155" t="s">
        <v>33</v>
      </c>
      <c r="F41" s="215"/>
      <c r="G41" s="216" t="s">
        <v>34</v>
      </c>
      <c r="H41" s="216"/>
      <c r="I41" s="239"/>
      <c r="J41" s="239"/>
      <c r="K41" s="239"/>
    </row>
    <row r="42" spans="1:11" s="2" customFormat="1" ht="14.25" customHeight="1">
      <c r="A42" s="1"/>
      <c r="B42" s="13"/>
      <c r="C42" s="11"/>
      <c r="D42" s="14"/>
      <c r="E42" s="155"/>
      <c r="F42" s="215"/>
      <c r="G42" s="241" t="s">
        <v>39</v>
      </c>
      <c r="H42" s="241"/>
      <c r="I42" s="242"/>
      <c r="J42" s="242"/>
      <c r="K42" s="242"/>
    </row>
    <row r="43" spans="1:11" s="2" customFormat="1">
      <c r="A43" s="1"/>
      <c r="B43" s="13"/>
      <c r="C43" s="11"/>
      <c r="D43" s="14"/>
      <c r="E43" s="243" t="s">
        <v>38</v>
      </c>
      <c r="F43" s="244"/>
      <c r="G43" s="244"/>
      <c r="H43" s="244"/>
      <c r="I43" s="244"/>
      <c r="J43" s="244"/>
      <c r="K43" s="245"/>
    </row>
    <row r="44" spans="1:11" s="2" customFormat="1" ht="14.25" customHeight="1">
      <c r="B44" s="15"/>
      <c r="C44" s="12"/>
      <c r="D44" s="16"/>
      <c r="E44" s="155" t="s">
        <v>359</v>
      </c>
      <c r="F44" s="215"/>
      <c r="G44" s="216" t="s">
        <v>39</v>
      </c>
      <c r="H44" s="216"/>
      <c r="I44" s="217"/>
      <c r="J44" s="217"/>
      <c r="K44" s="217"/>
    </row>
    <row r="45" spans="1:11" s="2" customFormat="1" ht="14.25" customHeight="1">
      <c r="B45" s="15"/>
      <c r="C45" s="12"/>
      <c r="D45" s="16"/>
      <c r="E45" s="155"/>
      <c r="F45" s="215"/>
      <c r="G45" s="233" t="s">
        <v>22</v>
      </c>
      <c r="H45" s="233"/>
      <c r="I45" s="233"/>
      <c r="J45" s="7"/>
      <c r="K45" s="9"/>
    </row>
    <row r="46" spans="1:11" s="2" customFormat="1" ht="14.25" customHeight="1">
      <c r="B46" s="15"/>
      <c r="C46" s="12"/>
      <c r="D46" s="16"/>
      <c r="E46" s="155"/>
      <c r="F46" s="215"/>
      <c r="G46" s="233" t="s">
        <v>23</v>
      </c>
      <c r="H46" s="233"/>
      <c r="I46" s="233"/>
      <c r="J46" s="7"/>
      <c r="K46" s="5"/>
    </row>
    <row r="47" spans="1:11" s="2" customFormat="1" ht="15.75" customHeight="1">
      <c r="B47" s="15"/>
      <c r="C47" s="12"/>
      <c r="D47" s="16"/>
      <c r="E47" s="155"/>
      <c r="F47" s="215"/>
      <c r="G47" s="218" t="s">
        <v>24</v>
      </c>
      <c r="H47" s="218"/>
      <c r="I47" s="218"/>
      <c r="J47" s="6"/>
      <c r="K47" s="5"/>
    </row>
    <row r="48" spans="1:11" s="2" customFormat="1" ht="15" customHeight="1">
      <c r="A48" s="1"/>
      <c r="B48" s="13"/>
      <c r="C48" s="11"/>
      <c r="D48" s="14"/>
      <c r="E48" s="155" t="s">
        <v>33</v>
      </c>
      <c r="F48" s="215"/>
      <c r="G48" s="216" t="s">
        <v>34</v>
      </c>
      <c r="H48" s="216"/>
      <c r="I48" s="239"/>
      <c r="J48" s="239"/>
      <c r="K48" s="239"/>
    </row>
    <row r="49" spans="1:11" s="2" customFormat="1" ht="14.25" customHeight="1">
      <c r="A49" s="1"/>
      <c r="B49" s="17"/>
      <c r="C49" s="18"/>
      <c r="D49" s="19"/>
      <c r="E49" s="155"/>
      <c r="F49" s="215"/>
      <c r="G49" s="214" t="s">
        <v>39</v>
      </c>
      <c r="H49" s="214"/>
      <c r="I49" s="240"/>
      <c r="J49" s="240"/>
      <c r="K49" s="240"/>
    </row>
    <row r="50" spans="1:11" ht="21" customHeight="1">
      <c r="B50" s="30"/>
      <c r="C50" s="30"/>
      <c r="D50" s="30"/>
      <c r="E50" s="30"/>
    </row>
    <row r="51" spans="1:11" s="2" customFormat="1" ht="15" customHeight="1">
      <c r="A51" s="4" t="s">
        <v>40</v>
      </c>
      <c r="C51" s="4"/>
      <c r="D51" s="4"/>
      <c r="E51" s="4"/>
      <c r="F51" s="4"/>
      <c r="G51" s="4"/>
      <c r="H51" s="4"/>
      <c r="I51" s="4"/>
      <c r="J51" s="4"/>
      <c r="K51" s="4"/>
    </row>
    <row r="52" spans="1:11" s="2" customFormat="1" ht="14.25" customHeight="1">
      <c r="A52" s="133" t="s">
        <v>48</v>
      </c>
      <c r="B52" s="133"/>
      <c r="C52" s="133"/>
      <c r="D52" s="133"/>
      <c r="E52" s="133"/>
      <c r="F52" s="133"/>
      <c r="G52" s="133"/>
      <c r="H52" s="133"/>
      <c r="I52" s="133"/>
      <c r="J52" s="133"/>
      <c r="K52" s="133"/>
    </row>
    <row r="53" spans="1:11" ht="14.25" customHeight="1">
      <c r="B53" s="220" t="s">
        <v>41</v>
      </c>
      <c r="C53" s="221"/>
      <c r="D53" s="222"/>
      <c r="E53" s="129" t="s">
        <v>42</v>
      </c>
      <c r="F53" s="234"/>
      <c r="G53" s="130"/>
      <c r="H53" s="125"/>
      <c r="I53" s="124"/>
      <c r="J53" s="124"/>
      <c r="K53" s="124"/>
    </row>
    <row r="54" spans="1:11" ht="14.25" customHeight="1">
      <c r="B54" s="230"/>
      <c r="C54" s="231"/>
      <c r="D54" s="232"/>
      <c r="E54" s="235" t="s">
        <v>43</v>
      </c>
      <c r="F54" s="236"/>
      <c r="G54" s="237"/>
      <c r="H54" s="7"/>
      <c r="I54" s="21"/>
      <c r="J54" s="5"/>
    </row>
    <row r="55" spans="1:11" ht="40.5" customHeight="1">
      <c r="B55" s="127"/>
      <c r="C55" s="223"/>
      <c r="D55" s="224"/>
      <c r="E55" s="228" t="s">
        <v>58</v>
      </c>
      <c r="F55" s="228"/>
      <c r="G55" s="228"/>
      <c r="H55" s="229"/>
      <c r="I55" s="238"/>
      <c r="J55" s="238"/>
      <c r="K55" s="238"/>
    </row>
    <row r="56" spans="1:11" ht="6" customHeight="1">
      <c r="B56" s="1"/>
      <c r="C56" s="1"/>
      <c r="D56" s="1"/>
      <c r="E56" s="1"/>
      <c r="F56" s="1"/>
      <c r="G56" s="1"/>
      <c r="H56" s="1"/>
      <c r="I56" s="1"/>
      <c r="J56" s="1"/>
    </row>
    <row r="57" spans="1:11" ht="14.25" customHeight="1">
      <c r="B57" s="220" t="s">
        <v>44</v>
      </c>
      <c r="C57" s="221"/>
      <c r="D57" s="222"/>
      <c r="E57" s="225" t="s">
        <v>42</v>
      </c>
      <c r="F57" s="226"/>
      <c r="G57" s="227"/>
      <c r="H57" s="217"/>
      <c r="I57" s="217"/>
      <c r="J57" s="217"/>
      <c r="K57" s="217"/>
    </row>
    <row r="58" spans="1:11" ht="40.5" customHeight="1">
      <c r="B58" s="127"/>
      <c r="C58" s="223"/>
      <c r="D58" s="224"/>
      <c r="E58" s="228" t="s">
        <v>58</v>
      </c>
      <c r="F58" s="228"/>
      <c r="G58" s="228"/>
      <c r="H58" s="229"/>
      <c r="I58" s="229"/>
      <c r="J58" s="229"/>
      <c r="K58" s="229"/>
    </row>
    <row r="59" spans="1:11" ht="6" customHeight="1">
      <c r="B59" s="1"/>
      <c r="C59" s="1"/>
      <c r="D59" s="1"/>
      <c r="E59" s="1"/>
      <c r="F59" s="1"/>
      <c r="G59" s="1"/>
      <c r="H59" s="1"/>
      <c r="I59" s="1"/>
      <c r="J59" s="1"/>
      <c r="K59" s="1"/>
    </row>
    <row r="60" spans="1:11" ht="14.25" customHeight="1">
      <c r="B60" s="220" t="s">
        <v>49</v>
      </c>
      <c r="C60" s="221"/>
      <c r="D60" s="222"/>
      <c r="E60" s="213" t="s">
        <v>45</v>
      </c>
      <c r="F60" s="213"/>
      <c r="G60" s="213"/>
      <c r="H60" s="8"/>
    </row>
    <row r="61" spans="1:11" ht="14.25" customHeight="1">
      <c r="B61" s="230"/>
      <c r="C61" s="231"/>
      <c r="D61" s="232"/>
      <c r="E61" s="233" t="s">
        <v>46</v>
      </c>
      <c r="F61" s="233"/>
      <c r="G61" s="233"/>
      <c r="H61" s="7"/>
    </row>
    <row r="62" spans="1:11" ht="14.25" customHeight="1">
      <c r="B62" s="127"/>
      <c r="C62" s="223"/>
      <c r="D62" s="224"/>
      <c r="E62" s="218" t="s">
        <v>47</v>
      </c>
      <c r="F62" s="218"/>
      <c r="G62" s="218"/>
      <c r="H62" s="6"/>
    </row>
    <row r="63" spans="1:11" ht="7.5" customHeight="1">
      <c r="B63" s="1"/>
      <c r="C63" s="1"/>
      <c r="D63" s="1"/>
      <c r="E63" s="1"/>
    </row>
    <row r="64" spans="1:11" s="2" customFormat="1" ht="15" customHeight="1">
      <c r="A64" s="4" t="s">
        <v>50</v>
      </c>
      <c r="C64" s="4"/>
      <c r="D64" s="4"/>
      <c r="E64" s="4"/>
      <c r="F64" s="4"/>
      <c r="G64" s="4"/>
      <c r="H64" s="4"/>
      <c r="I64" s="4"/>
      <c r="J64" s="4"/>
      <c r="K64" s="4"/>
    </row>
    <row r="65" spans="1:11" s="2" customFormat="1" ht="14.25" customHeight="1">
      <c r="A65" s="5" t="s">
        <v>59</v>
      </c>
      <c r="C65" s="1"/>
      <c r="D65" s="1"/>
      <c r="E65" s="1"/>
      <c r="F65" s="1"/>
      <c r="G65" s="1"/>
      <c r="H65" s="1"/>
      <c r="I65" s="5"/>
      <c r="J65" s="5"/>
      <c r="K65" s="5"/>
    </row>
    <row r="66" spans="1:11" s="1" customFormat="1" ht="14.25" customHeight="1">
      <c r="A66" s="5"/>
      <c r="B66" s="206" t="s">
        <v>76</v>
      </c>
      <c r="C66" s="206"/>
      <c r="D66" s="206"/>
      <c r="E66" s="206"/>
      <c r="F66" s="206"/>
      <c r="G66" s="206"/>
      <c r="H66" s="206"/>
      <c r="I66" s="206"/>
      <c r="J66" s="206"/>
      <c r="K66" s="206"/>
    </row>
    <row r="67" spans="1:11" ht="14.25" customHeight="1">
      <c r="B67" s="122" t="s">
        <v>52</v>
      </c>
      <c r="C67" s="122"/>
      <c r="D67" s="122"/>
      <c r="E67" s="122"/>
      <c r="F67" s="122"/>
      <c r="G67" s="213" t="s">
        <v>39</v>
      </c>
      <c r="H67" s="213"/>
      <c r="I67" s="125"/>
      <c r="J67" s="124"/>
      <c r="K67" s="124"/>
    </row>
    <row r="68" spans="1:11" ht="14.25" customHeight="1">
      <c r="B68" s="122"/>
      <c r="C68" s="122"/>
      <c r="D68" s="122"/>
      <c r="E68" s="122"/>
      <c r="F68" s="122"/>
      <c r="G68" s="214" t="s">
        <v>51</v>
      </c>
      <c r="H68" s="214"/>
      <c r="I68" s="10"/>
      <c r="J68" s="1"/>
      <c r="K68" s="1"/>
    </row>
    <row r="69" spans="1:11" ht="14.25" customHeight="1">
      <c r="B69" s="122" t="s">
        <v>53</v>
      </c>
      <c r="C69" s="122"/>
      <c r="D69" s="122"/>
      <c r="E69" s="122"/>
      <c r="F69" s="122"/>
      <c r="G69" s="219" t="s">
        <v>39</v>
      </c>
      <c r="H69" s="219"/>
      <c r="I69" s="125"/>
      <c r="J69" s="124"/>
      <c r="K69" s="124"/>
    </row>
    <row r="70" spans="1:11" ht="14.25" customHeight="1">
      <c r="B70" s="122"/>
      <c r="C70" s="122"/>
      <c r="D70" s="122"/>
      <c r="E70" s="122"/>
      <c r="F70" s="122"/>
      <c r="G70" s="214" t="s">
        <v>54</v>
      </c>
      <c r="H70" s="214"/>
      <c r="I70" s="10"/>
      <c r="J70" s="1"/>
      <c r="K70" s="1"/>
    </row>
    <row r="71" spans="1:11" ht="14.25" customHeight="1">
      <c r="B71" s="199" t="s">
        <v>55</v>
      </c>
      <c r="C71" s="200"/>
      <c r="D71" s="200"/>
      <c r="E71" s="200"/>
      <c r="F71" s="201"/>
      <c r="G71" s="214" t="s">
        <v>39</v>
      </c>
      <c r="H71" s="214"/>
      <c r="I71" s="124"/>
      <c r="J71" s="124"/>
      <c r="K71" s="124"/>
    </row>
    <row r="72" spans="1:11" ht="14.25" customHeight="1">
      <c r="B72" s="122" t="s">
        <v>56</v>
      </c>
      <c r="C72" s="122"/>
      <c r="D72" s="122"/>
      <c r="E72" s="122"/>
      <c r="F72" s="122"/>
      <c r="G72" s="216" t="s">
        <v>57</v>
      </c>
      <c r="H72" s="216"/>
      <c r="I72" s="217"/>
      <c r="J72" s="217"/>
      <c r="K72" s="217"/>
    </row>
    <row r="73" spans="1:11" ht="14.25" customHeight="1">
      <c r="B73" s="122"/>
      <c r="C73" s="122"/>
      <c r="D73" s="122"/>
      <c r="E73" s="122"/>
      <c r="F73" s="122"/>
      <c r="G73" s="218" t="s">
        <v>39</v>
      </c>
      <c r="H73" s="218"/>
      <c r="I73" s="131"/>
      <c r="J73" s="131"/>
      <c r="K73" s="131"/>
    </row>
    <row r="74" spans="1:11" s="1" customFormat="1" ht="14.25" customHeight="1">
      <c r="A74" s="5"/>
      <c r="B74" s="206" t="s">
        <v>60</v>
      </c>
      <c r="C74" s="206"/>
      <c r="D74" s="206"/>
      <c r="E74" s="206"/>
      <c r="F74" s="206"/>
      <c r="G74" s="206"/>
      <c r="H74" s="206"/>
      <c r="I74" s="206"/>
      <c r="J74" s="206"/>
      <c r="K74" s="206"/>
    </row>
    <row r="75" spans="1:11" ht="27" customHeight="1">
      <c r="B75" s="215" t="s">
        <v>61</v>
      </c>
      <c r="C75" s="122"/>
      <c r="D75" s="122"/>
      <c r="E75" s="122"/>
      <c r="F75" s="122"/>
      <c r="G75" s="122" t="s">
        <v>39</v>
      </c>
      <c r="H75" s="122"/>
      <c r="I75" s="124"/>
      <c r="J75" s="124"/>
      <c r="K75" s="124"/>
    </row>
    <row r="76" spans="1:11" ht="27" customHeight="1">
      <c r="B76" s="215" t="s">
        <v>62</v>
      </c>
      <c r="C76" s="122"/>
      <c r="D76" s="122"/>
      <c r="E76" s="122"/>
      <c r="F76" s="122"/>
      <c r="G76" s="122" t="s">
        <v>39</v>
      </c>
      <c r="H76" s="122"/>
      <c r="I76" s="124"/>
      <c r="J76" s="124"/>
      <c r="K76" s="124"/>
    </row>
    <row r="77" spans="1:11" ht="27" customHeight="1">
      <c r="B77" s="215" t="s">
        <v>63</v>
      </c>
      <c r="C77" s="122"/>
      <c r="D77" s="122"/>
      <c r="E77" s="122"/>
      <c r="F77" s="122"/>
      <c r="G77" s="122" t="s">
        <v>39</v>
      </c>
      <c r="H77" s="122"/>
      <c r="I77" s="124"/>
      <c r="J77" s="124"/>
      <c r="K77" s="124"/>
    </row>
    <row r="78" spans="1:11" ht="27" customHeight="1">
      <c r="B78" s="215" t="s">
        <v>64</v>
      </c>
      <c r="C78" s="122"/>
      <c r="D78" s="122"/>
      <c r="E78" s="122"/>
      <c r="F78" s="122"/>
      <c r="G78" s="122" t="s">
        <v>39</v>
      </c>
      <c r="H78" s="122"/>
      <c r="I78" s="124"/>
      <c r="J78" s="124"/>
      <c r="K78" s="124"/>
    </row>
    <row r="79" spans="1:11" s="1" customFormat="1" ht="14.25" customHeight="1">
      <c r="A79" s="5"/>
      <c r="B79" s="206" t="s">
        <v>65</v>
      </c>
      <c r="C79" s="206"/>
      <c r="D79" s="206"/>
      <c r="E79" s="206"/>
      <c r="F79" s="206"/>
      <c r="G79" s="206"/>
      <c r="H79" s="206"/>
      <c r="I79" s="206"/>
      <c r="J79" s="206"/>
      <c r="K79" s="206"/>
    </row>
    <row r="80" spans="1:11" ht="14.25" customHeight="1">
      <c r="B80" s="207" t="s">
        <v>66</v>
      </c>
      <c r="C80" s="208"/>
      <c r="D80" s="208"/>
      <c r="E80" s="208"/>
      <c r="F80" s="209"/>
      <c r="G80" s="213" t="s">
        <v>39</v>
      </c>
      <c r="H80" s="213"/>
      <c r="I80" s="125"/>
      <c r="J80" s="124"/>
      <c r="K80" s="124"/>
    </row>
    <row r="81" spans="1:11" ht="14.25" customHeight="1">
      <c r="B81" s="210"/>
      <c r="C81" s="211"/>
      <c r="D81" s="211"/>
      <c r="E81" s="211"/>
      <c r="F81" s="212"/>
      <c r="G81" s="214" t="s">
        <v>67</v>
      </c>
      <c r="H81" s="214"/>
      <c r="I81" s="10"/>
      <c r="J81" s="1"/>
      <c r="K81" s="1"/>
    </row>
    <row r="82" spans="1:11" ht="9" customHeight="1"/>
    <row r="83" spans="1:11" s="2" customFormat="1" ht="15" customHeight="1">
      <c r="A83" s="4" t="s">
        <v>68</v>
      </c>
      <c r="C83" s="4"/>
      <c r="D83" s="4"/>
      <c r="E83" s="4"/>
      <c r="F83" s="4"/>
      <c r="G83" s="4"/>
      <c r="H83" s="4"/>
      <c r="I83" s="4"/>
      <c r="J83" s="4"/>
      <c r="K83" s="4"/>
    </row>
    <row r="84" spans="1:11" s="2" customFormat="1" ht="14.25" customHeight="1">
      <c r="A84" s="5" t="s">
        <v>69</v>
      </c>
      <c r="C84" s="1"/>
      <c r="D84" s="1"/>
      <c r="E84" s="1"/>
      <c r="F84" s="1"/>
      <c r="G84" s="1"/>
      <c r="H84" s="1"/>
      <c r="I84" s="5"/>
      <c r="J84" s="5"/>
      <c r="K84" s="5"/>
    </row>
    <row r="85" spans="1:11" ht="7.5" customHeight="1"/>
    <row r="86" spans="1:11" s="2" customFormat="1" ht="15" customHeight="1">
      <c r="A86" s="4" t="s">
        <v>71</v>
      </c>
      <c r="C86" s="4"/>
      <c r="D86" s="4"/>
      <c r="E86" s="4"/>
      <c r="F86" s="4"/>
      <c r="G86" s="4"/>
      <c r="H86" s="4"/>
      <c r="I86" s="4"/>
      <c r="J86" s="4"/>
      <c r="K86" s="4"/>
    </row>
    <row r="87" spans="1:11" s="2" customFormat="1" ht="14.25" customHeight="1">
      <c r="A87" s="5" t="s">
        <v>72</v>
      </c>
      <c r="C87" s="1"/>
      <c r="D87" s="1"/>
      <c r="E87" s="1"/>
      <c r="F87" s="1"/>
      <c r="G87" s="1"/>
      <c r="H87" s="1"/>
      <c r="I87" s="5"/>
      <c r="J87" s="5"/>
      <c r="K87" s="5"/>
    </row>
    <row r="88" spans="1:11" ht="15" customHeight="1">
      <c r="B88" s="122" t="s">
        <v>70</v>
      </c>
      <c r="C88" s="122"/>
      <c r="D88" s="122"/>
      <c r="E88" s="122"/>
      <c r="F88" s="122"/>
      <c r="G88" s="122" t="s">
        <v>39</v>
      </c>
      <c r="H88" s="122"/>
      <c r="I88" s="124"/>
      <c r="J88" s="124"/>
      <c r="K88" s="124"/>
    </row>
    <row r="89" spans="1:11" ht="15" customHeight="1">
      <c r="B89" s="199" t="s">
        <v>73</v>
      </c>
      <c r="C89" s="200"/>
      <c r="D89" s="200"/>
      <c r="E89" s="200"/>
      <c r="F89" s="201"/>
      <c r="G89" s="122" t="s">
        <v>39</v>
      </c>
      <c r="H89" s="122"/>
      <c r="I89" s="124"/>
      <c r="J89" s="124"/>
      <c r="K89" s="124"/>
    </row>
    <row r="90" spans="1:11" ht="9" customHeight="1"/>
    <row r="91" spans="1:11" ht="14.25" customHeight="1">
      <c r="A91" s="4" t="s">
        <v>87</v>
      </c>
    </row>
    <row r="92" spans="1:11">
      <c r="B92" s="327"/>
      <c r="C92" s="328"/>
      <c r="D92" s="328"/>
      <c r="E92" s="328"/>
      <c r="F92" s="328"/>
      <c r="G92" s="328"/>
      <c r="H92" s="328"/>
      <c r="I92" s="328"/>
      <c r="J92" s="328"/>
      <c r="K92" s="329"/>
    </row>
    <row r="93" spans="1:11">
      <c r="B93" s="330"/>
      <c r="C93" s="331"/>
      <c r="D93" s="331"/>
      <c r="E93" s="331"/>
      <c r="F93" s="331"/>
      <c r="G93" s="331"/>
      <c r="H93" s="331"/>
      <c r="I93" s="331"/>
      <c r="J93" s="331"/>
      <c r="K93" s="332"/>
    </row>
    <row r="94" spans="1:11">
      <c r="B94" s="330"/>
      <c r="C94" s="331"/>
      <c r="D94" s="331"/>
      <c r="E94" s="331"/>
      <c r="F94" s="331"/>
      <c r="G94" s="331"/>
      <c r="H94" s="331"/>
      <c r="I94" s="331"/>
      <c r="J94" s="331"/>
      <c r="K94" s="332"/>
    </row>
    <row r="95" spans="1:11">
      <c r="B95" s="330"/>
      <c r="C95" s="331"/>
      <c r="D95" s="331"/>
      <c r="E95" s="331"/>
      <c r="F95" s="331"/>
      <c r="G95" s="331"/>
      <c r="H95" s="331"/>
      <c r="I95" s="331"/>
      <c r="J95" s="331"/>
      <c r="K95" s="332"/>
    </row>
    <row r="96" spans="1:11">
      <c r="B96" s="330"/>
      <c r="C96" s="331"/>
      <c r="D96" s="331"/>
      <c r="E96" s="331"/>
      <c r="F96" s="331"/>
      <c r="G96" s="331"/>
      <c r="H96" s="331"/>
      <c r="I96" s="331"/>
      <c r="J96" s="331"/>
      <c r="K96" s="332"/>
    </row>
    <row r="97" spans="2:11">
      <c r="B97" s="330"/>
      <c r="C97" s="331"/>
      <c r="D97" s="331"/>
      <c r="E97" s="331"/>
      <c r="F97" s="331"/>
      <c r="G97" s="331"/>
      <c r="H97" s="331"/>
      <c r="I97" s="331"/>
      <c r="J97" s="331"/>
      <c r="K97" s="332"/>
    </row>
    <row r="98" spans="2:11">
      <c r="B98" s="330"/>
      <c r="C98" s="331"/>
      <c r="D98" s="331"/>
      <c r="E98" s="331"/>
      <c r="F98" s="331"/>
      <c r="G98" s="331"/>
      <c r="H98" s="331"/>
      <c r="I98" s="331"/>
      <c r="J98" s="331"/>
      <c r="K98" s="332"/>
    </row>
    <row r="99" spans="2:11" ht="27" customHeight="1">
      <c r="B99" s="330"/>
      <c r="C99" s="331"/>
      <c r="D99" s="331"/>
      <c r="E99" s="331"/>
      <c r="F99" s="331"/>
      <c r="G99" s="331"/>
      <c r="H99" s="331"/>
      <c r="I99" s="331"/>
      <c r="J99" s="331"/>
      <c r="K99" s="332"/>
    </row>
    <row r="100" spans="2:11">
      <c r="B100" s="330"/>
      <c r="C100" s="331"/>
      <c r="D100" s="331"/>
      <c r="E100" s="331"/>
      <c r="F100" s="331"/>
      <c r="G100" s="331"/>
      <c r="H100" s="331"/>
      <c r="I100" s="331"/>
      <c r="J100" s="331"/>
      <c r="K100" s="332"/>
    </row>
    <row r="101" spans="2:11">
      <c r="B101" s="330"/>
      <c r="C101" s="331"/>
      <c r="D101" s="331"/>
      <c r="E101" s="331"/>
      <c r="F101" s="331"/>
      <c r="G101" s="331"/>
      <c r="H101" s="331"/>
      <c r="I101" s="331"/>
      <c r="J101" s="331"/>
      <c r="K101" s="332"/>
    </row>
    <row r="102" spans="2:11">
      <c r="B102" s="333"/>
      <c r="C102" s="334"/>
      <c r="D102" s="334"/>
      <c r="E102" s="334"/>
      <c r="F102" s="334"/>
      <c r="G102" s="334"/>
      <c r="H102" s="334"/>
      <c r="I102" s="334"/>
      <c r="J102" s="334"/>
      <c r="K102" s="335"/>
    </row>
  </sheetData>
  <mergeCells count="141">
    <mergeCell ref="B92:K102"/>
    <mergeCell ref="B2:K2"/>
    <mergeCell ref="A3:D3"/>
    <mergeCell ref="E3:I3"/>
    <mergeCell ref="A4:D4"/>
    <mergeCell ref="E4:I4"/>
    <mergeCell ref="G12:I12"/>
    <mergeCell ref="G13:I13"/>
    <mergeCell ref="G14:I14"/>
    <mergeCell ref="E15:F15"/>
    <mergeCell ref="G15:H15"/>
    <mergeCell ref="I15:K15"/>
    <mergeCell ref="A7:K7"/>
    <mergeCell ref="B8:D8"/>
    <mergeCell ref="E8:F8"/>
    <mergeCell ref="G8:H8"/>
    <mergeCell ref="I8:K8"/>
    <mergeCell ref="B10:D16"/>
    <mergeCell ref="E10:K10"/>
    <mergeCell ref="E11:F14"/>
    <mergeCell ref="G11:H11"/>
    <mergeCell ref="I11:K11"/>
    <mergeCell ref="E21:K21"/>
    <mergeCell ref="E22:F25"/>
    <mergeCell ref="G22:H22"/>
    <mergeCell ref="I22:K22"/>
    <mergeCell ref="G23:I23"/>
    <mergeCell ref="G24:I24"/>
    <mergeCell ref="G25:I25"/>
    <mergeCell ref="E16:F18"/>
    <mergeCell ref="G16:H16"/>
    <mergeCell ref="I16:K16"/>
    <mergeCell ref="G17:H17"/>
    <mergeCell ref="G18:H18"/>
    <mergeCell ref="E19:F20"/>
    <mergeCell ref="G19:H19"/>
    <mergeCell ref="I19:K19"/>
    <mergeCell ref="G20:H20"/>
    <mergeCell ref="I20:K20"/>
    <mergeCell ref="E30:F31"/>
    <mergeCell ref="G30:H30"/>
    <mergeCell ref="I30:K30"/>
    <mergeCell ref="G31:H31"/>
    <mergeCell ref="I31:K31"/>
    <mergeCell ref="E32:K32"/>
    <mergeCell ref="E26:F26"/>
    <mergeCell ref="G26:H26"/>
    <mergeCell ref="I26:K26"/>
    <mergeCell ref="E27:F29"/>
    <mergeCell ref="G27:H27"/>
    <mergeCell ref="I27:K27"/>
    <mergeCell ref="G28:H28"/>
    <mergeCell ref="G29:H29"/>
    <mergeCell ref="E36:K36"/>
    <mergeCell ref="E37:F40"/>
    <mergeCell ref="G37:H37"/>
    <mergeCell ref="I37:K37"/>
    <mergeCell ref="G38:I38"/>
    <mergeCell ref="G39:I39"/>
    <mergeCell ref="G40:I40"/>
    <mergeCell ref="E33:F34"/>
    <mergeCell ref="G33:H33"/>
    <mergeCell ref="I33:K33"/>
    <mergeCell ref="G34:I34"/>
    <mergeCell ref="E35:F35"/>
    <mergeCell ref="G35:H35"/>
    <mergeCell ref="I35:K35"/>
    <mergeCell ref="E44:F47"/>
    <mergeCell ref="G44:H44"/>
    <mergeCell ref="I44:K44"/>
    <mergeCell ref="G45:I45"/>
    <mergeCell ref="G46:I46"/>
    <mergeCell ref="G47:I47"/>
    <mergeCell ref="E41:F42"/>
    <mergeCell ref="G41:H41"/>
    <mergeCell ref="I41:K41"/>
    <mergeCell ref="G42:H42"/>
    <mergeCell ref="I42:K42"/>
    <mergeCell ref="E43:K43"/>
    <mergeCell ref="B53:D55"/>
    <mergeCell ref="E53:G53"/>
    <mergeCell ref="H53:K53"/>
    <mergeCell ref="E54:G54"/>
    <mergeCell ref="E55:G55"/>
    <mergeCell ref="H55:K55"/>
    <mergeCell ref="E48:F49"/>
    <mergeCell ref="G48:H48"/>
    <mergeCell ref="I48:K48"/>
    <mergeCell ref="G49:H49"/>
    <mergeCell ref="I49:K49"/>
    <mergeCell ref="A52:K52"/>
    <mergeCell ref="B57:D58"/>
    <mergeCell ref="E57:G57"/>
    <mergeCell ref="H57:K57"/>
    <mergeCell ref="E58:G58"/>
    <mergeCell ref="H58:K58"/>
    <mergeCell ref="B60:D62"/>
    <mergeCell ref="E60:G60"/>
    <mergeCell ref="E61:G61"/>
    <mergeCell ref="E62:G62"/>
    <mergeCell ref="B71:F71"/>
    <mergeCell ref="G71:H71"/>
    <mergeCell ref="I71:K71"/>
    <mergeCell ref="B72:F73"/>
    <mergeCell ref="G72:H72"/>
    <mergeCell ref="I72:K72"/>
    <mergeCell ref="G73:H73"/>
    <mergeCell ref="I73:K73"/>
    <mergeCell ref="B66:K66"/>
    <mergeCell ref="B67:F68"/>
    <mergeCell ref="G67:H67"/>
    <mergeCell ref="I67:K67"/>
    <mergeCell ref="G68:H68"/>
    <mergeCell ref="B69:F70"/>
    <mergeCell ref="G69:H69"/>
    <mergeCell ref="I69:K69"/>
    <mergeCell ref="G70:H70"/>
    <mergeCell ref="B77:F77"/>
    <mergeCell ref="G77:H77"/>
    <mergeCell ref="I77:K77"/>
    <mergeCell ref="B78:F78"/>
    <mergeCell ref="G78:H78"/>
    <mergeCell ref="I78:K78"/>
    <mergeCell ref="B74:K74"/>
    <mergeCell ref="B75:F75"/>
    <mergeCell ref="G75:H75"/>
    <mergeCell ref="I75:K75"/>
    <mergeCell ref="B76:F76"/>
    <mergeCell ref="G76:H76"/>
    <mergeCell ref="I76:K76"/>
    <mergeCell ref="B89:F89"/>
    <mergeCell ref="G89:H89"/>
    <mergeCell ref="I89:K89"/>
    <mergeCell ref="B79:K79"/>
    <mergeCell ref="B80:F81"/>
    <mergeCell ref="G80:H80"/>
    <mergeCell ref="I80:K80"/>
    <mergeCell ref="G81:H81"/>
    <mergeCell ref="B88:F88"/>
    <mergeCell ref="G88:H88"/>
    <mergeCell ref="I88:K88"/>
  </mergeCells>
  <phoneticPr fontId="2"/>
  <pageMargins left="0.43307086614173229" right="0.43307086614173229" top="0.43307086614173229" bottom="0.51181102362204722" header="0.31496062992125984" footer="0.31496062992125984"/>
  <pageSetup paperSize="9" orientation="portrait" r:id="rId1"/>
  <headerFooter>
    <oddFooter>&amp;R&amp;"HGPｺﾞｼｯｸM,ﾒﾃﾞｨｳﾑ"&amp;12&amp;K92D050HOUSE OF THE YEAR IN ENERGY 2014</oddFooter>
  </headerFooter>
  <legacyDrawing r:id="rId2"/>
  <controls>
    <control shapeId="3073" r:id="rId3" name="CheckBox1"/>
    <control shapeId="3074" r:id="rId4" name="CheckBox2"/>
    <control shapeId="3075" r:id="rId5" name="CheckBox3"/>
    <control shapeId="3076" r:id="rId6" name="CheckBox4"/>
    <control shapeId="3077" r:id="rId7" name="CheckBox5"/>
    <control shapeId="3078" r:id="rId8" name="CheckBox6"/>
    <control shapeId="3079" r:id="rId9" name="CheckBox7"/>
    <control shapeId="3080" r:id="rId10" name="CheckBox8"/>
  </controls>
</worksheet>
</file>

<file path=xl/worksheets/sheet7.xml><?xml version="1.0" encoding="utf-8"?>
<worksheet xmlns="http://schemas.openxmlformats.org/spreadsheetml/2006/main" xmlns:r="http://schemas.openxmlformats.org/officeDocument/2006/relationships">
  <sheetPr codeName="Sheet6"/>
  <dimension ref="A1:N317"/>
  <sheetViews>
    <sheetView view="pageBreakPreview" zoomScaleNormal="100" zoomScaleSheetLayoutView="100" workbookViewId="0"/>
  </sheetViews>
  <sheetFormatPr defaultRowHeight="13.5"/>
  <cols>
    <col min="1" max="2" width="2.5" style="2" customWidth="1"/>
    <col min="3" max="10" width="9" style="2"/>
    <col min="11" max="11" width="19.375" style="2" customWidth="1"/>
    <col min="12" max="12" width="2.5" style="2" customWidth="1"/>
    <col min="13" max="13" width="9" style="2"/>
  </cols>
  <sheetData>
    <row r="1" spans="1:14" s="2" customFormat="1" ht="15" customHeight="1">
      <c r="A1" s="2" t="s">
        <v>280</v>
      </c>
      <c r="K1" s="110" t="s">
        <v>355</v>
      </c>
    </row>
    <row r="2" spans="1:14" s="29" customFormat="1" ht="15" customHeight="1">
      <c r="A2" s="2"/>
      <c r="B2" s="251" t="s">
        <v>283</v>
      </c>
      <c r="C2" s="251"/>
      <c r="D2" s="251"/>
      <c r="E2" s="251"/>
      <c r="F2" s="251"/>
      <c r="G2" s="251"/>
      <c r="H2" s="251"/>
      <c r="I2" s="251"/>
      <c r="J2" s="251"/>
      <c r="K2" s="251"/>
      <c r="L2" s="97"/>
      <c r="M2" s="97"/>
      <c r="N2" s="97"/>
    </row>
    <row r="3" spans="1:14" s="2" customFormat="1" ht="16.5" customHeight="1">
      <c r="A3" s="122" t="s">
        <v>11</v>
      </c>
      <c r="B3" s="122"/>
      <c r="C3" s="122"/>
      <c r="D3" s="122"/>
      <c r="E3" s="190"/>
      <c r="F3" s="190"/>
      <c r="G3" s="190"/>
      <c r="H3" s="190"/>
      <c r="I3" s="190"/>
      <c r="J3" s="4"/>
      <c r="K3" s="4"/>
    </row>
    <row r="4" spans="1:14" s="2" customFormat="1" ht="7.5" customHeight="1">
      <c r="B4" s="4"/>
      <c r="C4" s="4"/>
      <c r="D4" s="4"/>
      <c r="E4" s="4"/>
      <c r="F4" s="4"/>
      <c r="G4" s="4"/>
      <c r="H4" s="4"/>
      <c r="I4" s="4"/>
      <c r="J4" s="4"/>
      <c r="K4" s="4"/>
    </row>
    <row r="5" spans="1:14" s="2" customFormat="1" ht="15" customHeight="1">
      <c r="A5" s="4" t="s">
        <v>284</v>
      </c>
      <c r="C5" s="4"/>
      <c r="D5" s="4"/>
      <c r="E5" s="4"/>
      <c r="F5" s="4"/>
      <c r="G5" s="4"/>
      <c r="H5" s="4"/>
      <c r="I5" s="4"/>
      <c r="J5" s="4"/>
      <c r="K5" s="4"/>
    </row>
    <row r="6" spans="1:14" s="2" customFormat="1" ht="45" customHeight="1">
      <c r="A6" s="132" t="s">
        <v>335</v>
      </c>
      <c r="B6" s="132"/>
      <c r="C6" s="132"/>
      <c r="D6" s="132"/>
      <c r="E6" s="132"/>
      <c r="F6" s="132"/>
      <c r="G6" s="132"/>
      <c r="H6" s="132"/>
      <c r="I6" s="132"/>
      <c r="J6" s="132"/>
      <c r="K6" s="132"/>
    </row>
    <row r="123" spans="1:11" s="2" customFormat="1" ht="15" customHeight="1">
      <c r="A123" s="4" t="s">
        <v>285</v>
      </c>
      <c r="C123" s="4"/>
      <c r="D123" s="4"/>
      <c r="E123" s="4"/>
      <c r="F123" s="4"/>
      <c r="G123" s="4"/>
      <c r="H123" s="4"/>
      <c r="I123" s="4"/>
      <c r="J123" s="4"/>
      <c r="K123" s="4"/>
    </row>
    <row r="124" spans="1:11" s="2" customFormat="1" ht="37.5" customHeight="1">
      <c r="A124" s="132" t="s">
        <v>336</v>
      </c>
      <c r="B124" s="132"/>
      <c r="C124" s="132"/>
      <c r="D124" s="132"/>
      <c r="E124" s="132"/>
      <c r="F124" s="132"/>
      <c r="G124" s="132"/>
      <c r="H124" s="132"/>
      <c r="I124" s="132"/>
      <c r="J124" s="132"/>
      <c r="K124" s="132"/>
    </row>
    <row r="245" spans="1:11" s="2" customFormat="1" ht="15" customHeight="1">
      <c r="A245" s="4" t="s">
        <v>286</v>
      </c>
      <c r="C245" s="4"/>
      <c r="D245" s="4"/>
      <c r="E245" s="4"/>
      <c r="F245" s="4"/>
      <c r="G245" s="4"/>
      <c r="H245" s="4"/>
      <c r="I245" s="4"/>
      <c r="J245" s="4"/>
      <c r="K245" s="4"/>
    </row>
    <row r="246" spans="1:11" s="2" customFormat="1" ht="37.5" customHeight="1">
      <c r="A246" s="132" t="s">
        <v>497</v>
      </c>
      <c r="B246" s="132"/>
      <c r="C246" s="132"/>
      <c r="D246" s="132"/>
      <c r="E246" s="132"/>
      <c r="F246" s="132"/>
      <c r="G246" s="132"/>
      <c r="H246" s="132"/>
      <c r="I246" s="132"/>
      <c r="J246" s="132"/>
      <c r="K246" s="132"/>
    </row>
    <row r="305" spans="1:11" s="2" customFormat="1" ht="15" customHeight="1">
      <c r="A305" s="4" t="s">
        <v>487</v>
      </c>
      <c r="C305" s="4"/>
      <c r="D305" s="4"/>
      <c r="E305" s="4"/>
      <c r="F305" s="4"/>
      <c r="G305" s="4"/>
      <c r="H305" s="4"/>
      <c r="I305" s="4"/>
      <c r="J305" s="4"/>
      <c r="K305" s="4"/>
    </row>
    <row r="306" spans="1:11" s="2" customFormat="1" ht="15" customHeight="1">
      <c r="A306" s="132" t="s">
        <v>488</v>
      </c>
      <c r="B306" s="132"/>
      <c r="C306" s="132"/>
      <c r="D306" s="132"/>
      <c r="E306" s="132"/>
      <c r="F306" s="132"/>
      <c r="G306" s="132"/>
      <c r="H306" s="132"/>
      <c r="I306" s="132"/>
      <c r="J306" s="132"/>
      <c r="K306" s="132"/>
    </row>
    <row r="308" spans="1:11">
      <c r="C308" s="179" t="s">
        <v>489</v>
      </c>
      <c r="D308" s="179"/>
      <c r="E308" s="179"/>
      <c r="F308" s="179"/>
      <c r="G308" s="179"/>
      <c r="H308" s="114"/>
    </row>
    <row r="309" spans="1:11">
      <c r="C309" s="179" t="s">
        <v>490</v>
      </c>
      <c r="D309" s="179"/>
      <c r="E309" s="179"/>
      <c r="F309" s="179"/>
      <c r="G309" s="179"/>
      <c r="H309" s="114"/>
    </row>
    <row r="310" spans="1:11">
      <c r="C310" s="179" t="s">
        <v>492</v>
      </c>
      <c r="D310" s="179"/>
      <c r="E310" s="179"/>
      <c r="F310" s="179"/>
      <c r="G310" s="179"/>
      <c r="H310" s="114"/>
    </row>
    <row r="312" spans="1:11" s="2" customFormat="1" ht="15" customHeight="1">
      <c r="A312" s="4" t="s">
        <v>491</v>
      </c>
      <c r="C312" s="4"/>
      <c r="D312" s="4"/>
      <c r="E312" s="4"/>
      <c r="F312" s="4"/>
      <c r="G312" s="4"/>
      <c r="H312" s="4"/>
      <c r="I312" s="4"/>
      <c r="J312" s="4"/>
      <c r="K312" s="4"/>
    </row>
    <row r="313" spans="1:11" s="2" customFormat="1" ht="15" customHeight="1">
      <c r="A313" s="132" t="s">
        <v>496</v>
      </c>
      <c r="B313" s="132"/>
      <c r="C313" s="132"/>
      <c r="D313" s="132"/>
      <c r="E313" s="132"/>
      <c r="F313" s="132"/>
      <c r="G313" s="132"/>
      <c r="H313" s="132"/>
      <c r="I313" s="132"/>
      <c r="J313" s="132"/>
      <c r="K313" s="132"/>
    </row>
    <row r="314" spans="1:11">
      <c r="C314" s="179" t="s">
        <v>489</v>
      </c>
      <c r="D314" s="179"/>
      <c r="E314" s="179"/>
      <c r="F314" s="179"/>
      <c r="G314" s="179"/>
      <c r="H314" s="114"/>
    </row>
    <row r="315" spans="1:11">
      <c r="C315" s="179" t="s">
        <v>493</v>
      </c>
      <c r="D315" s="179"/>
      <c r="E315" s="179"/>
      <c r="F315" s="179"/>
      <c r="G315" s="179"/>
      <c r="H315" s="114"/>
    </row>
    <row r="316" spans="1:11">
      <c r="C316" s="179" t="s">
        <v>494</v>
      </c>
      <c r="D316" s="179"/>
      <c r="E316" s="179"/>
      <c r="F316" s="179"/>
      <c r="G316" s="179"/>
      <c r="H316" s="114"/>
    </row>
    <row r="317" spans="1:11">
      <c r="C317" s="179" t="s">
        <v>495</v>
      </c>
      <c r="D317" s="179"/>
      <c r="E317" s="179"/>
      <c r="F317" s="179"/>
      <c r="G317" s="179"/>
      <c r="H317" s="114"/>
    </row>
  </sheetData>
  <mergeCells count="15">
    <mergeCell ref="C317:G317"/>
    <mergeCell ref="C308:G308"/>
    <mergeCell ref="C309:G309"/>
    <mergeCell ref="C310:G310"/>
    <mergeCell ref="A313:K313"/>
    <mergeCell ref="C314:G314"/>
    <mergeCell ref="C315:G315"/>
    <mergeCell ref="C316:G316"/>
    <mergeCell ref="A306:K306"/>
    <mergeCell ref="A124:K124"/>
    <mergeCell ref="A246:K246"/>
    <mergeCell ref="B2:K2"/>
    <mergeCell ref="A3:D3"/>
    <mergeCell ref="E3:I3"/>
    <mergeCell ref="A6:K6"/>
  </mergeCells>
  <phoneticPr fontId="2"/>
  <pageMargins left="0.43307086614173229" right="0.43307086614173229" top="0.51181102362204722" bottom="0.51181102362204722" header="0.31496062992125984" footer="0.31496062992125984"/>
  <pageSetup paperSize="9" orientation="portrait" r:id="rId1"/>
  <headerFooter>
    <oddFooter>&amp;R&amp;"HGPｺﾞｼｯｸM,ﾒﾃﾞｨｳﾑ"&amp;12&amp;K92D050HOUSE OF THE YEAR IN ENERGY 2014</oddFooter>
  </headerFooter>
</worksheet>
</file>

<file path=xl/worksheets/sheet8.xml><?xml version="1.0" encoding="utf-8"?>
<worksheet xmlns="http://schemas.openxmlformats.org/spreadsheetml/2006/main" xmlns:r="http://schemas.openxmlformats.org/officeDocument/2006/relationships">
  <sheetPr codeName="Sheet7"/>
  <dimension ref="A1:T172"/>
  <sheetViews>
    <sheetView view="pageBreakPreview" zoomScaleNormal="100" zoomScaleSheetLayoutView="100" workbookViewId="0"/>
  </sheetViews>
  <sheetFormatPr defaultRowHeight="13.5"/>
  <cols>
    <col min="1" max="2" width="2.5" style="2" customWidth="1"/>
    <col min="3" max="16" width="6.25" style="2" customWidth="1"/>
    <col min="17" max="17" width="1.875" style="2" customWidth="1"/>
    <col min="18" max="18" width="2.5" style="2" customWidth="1"/>
    <col min="19" max="19" width="9" style="2"/>
  </cols>
  <sheetData>
    <row r="1" spans="1:20" s="2" customFormat="1" ht="15" customHeight="1">
      <c r="A1" s="2" t="s">
        <v>287</v>
      </c>
      <c r="P1" s="110" t="s">
        <v>355</v>
      </c>
    </row>
    <row r="2" spans="1:20" s="29" customFormat="1" ht="15" customHeight="1">
      <c r="A2" s="2"/>
      <c r="B2" s="251" t="s">
        <v>504</v>
      </c>
      <c r="C2" s="251"/>
      <c r="D2" s="251"/>
      <c r="E2" s="251"/>
      <c r="F2" s="251"/>
      <c r="G2" s="251"/>
      <c r="H2" s="251"/>
      <c r="I2" s="251"/>
      <c r="J2" s="251"/>
      <c r="K2" s="251"/>
      <c r="L2" s="251"/>
      <c r="M2" s="251"/>
      <c r="N2" s="251"/>
      <c r="O2" s="251"/>
      <c r="P2" s="251"/>
      <c r="Q2" s="251"/>
      <c r="R2" s="97"/>
      <c r="S2" s="97"/>
      <c r="T2" s="97"/>
    </row>
    <row r="3" spans="1:20" s="2" customFormat="1" ht="16.5" customHeight="1">
      <c r="A3" s="122" t="s">
        <v>3</v>
      </c>
      <c r="B3" s="122"/>
      <c r="C3" s="122"/>
      <c r="D3" s="122"/>
      <c r="E3" s="252" t="str">
        <f>IF(基本情報!E6&lt;&gt;"",基本情報!E6,"")</f>
        <v/>
      </c>
      <c r="F3" s="253"/>
      <c r="G3" s="253"/>
      <c r="H3" s="253"/>
      <c r="I3" s="253"/>
      <c r="J3" s="253"/>
      <c r="K3" s="253"/>
      <c r="L3" s="253"/>
      <c r="M3" s="253"/>
      <c r="N3" s="253"/>
      <c r="O3" s="253"/>
      <c r="P3" s="254"/>
      <c r="Q3" s="98"/>
      <c r="R3" s="98"/>
      <c r="S3" s="98"/>
      <c r="T3" s="98"/>
    </row>
    <row r="4" spans="1:20" s="2" customFormat="1" ht="7.5" customHeight="1">
      <c r="B4" s="4"/>
      <c r="C4" s="4"/>
      <c r="D4" s="4"/>
      <c r="E4" s="4"/>
      <c r="F4" s="4"/>
      <c r="G4" s="4"/>
      <c r="H4" s="4"/>
      <c r="I4" s="4"/>
      <c r="J4" s="4"/>
      <c r="K4" s="4"/>
      <c r="L4" s="4"/>
      <c r="M4" s="4"/>
      <c r="N4" s="4"/>
      <c r="O4" s="4"/>
      <c r="P4" s="4"/>
      <c r="Q4" s="4"/>
    </row>
    <row r="5" spans="1:20" s="2" customFormat="1" ht="15" customHeight="1">
      <c r="A5" s="4" t="s">
        <v>288</v>
      </c>
      <c r="C5" s="4"/>
      <c r="D5" s="4"/>
      <c r="E5" s="4"/>
      <c r="F5" s="4"/>
      <c r="G5" s="4"/>
      <c r="H5" s="4"/>
      <c r="I5" s="4"/>
      <c r="J5" s="4"/>
      <c r="K5" s="4"/>
      <c r="L5" s="4"/>
      <c r="M5" s="4"/>
      <c r="N5" s="4"/>
      <c r="O5" s="4"/>
      <c r="P5" s="4"/>
      <c r="Q5" s="4"/>
    </row>
    <row r="6" spans="1:20" s="2" customFormat="1" ht="45" customHeight="1">
      <c r="A6" s="132" t="s">
        <v>505</v>
      </c>
      <c r="B6" s="132"/>
      <c r="C6" s="132"/>
      <c r="D6" s="132"/>
      <c r="E6" s="132"/>
      <c r="F6" s="132"/>
      <c r="G6" s="132"/>
      <c r="H6" s="132"/>
      <c r="I6" s="132"/>
      <c r="J6" s="132"/>
      <c r="K6" s="132"/>
      <c r="L6" s="132"/>
      <c r="M6" s="132"/>
      <c r="N6" s="132"/>
      <c r="O6" s="132"/>
      <c r="P6" s="132"/>
      <c r="Q6" s="27"/>
    </row>
    <row r="7" spans="1:20">
      <c r="A7" s="33"/>
      <c r="B7" s="33"/>
      <c r="C7" s="179" t="s">
        <v>306</v>
      </c>
      <c r="D7" s="179"/>
      <c r="E7" s="179"/>
      <c r="F7" s="255"/>
      <c r="G7" s="255"/>
      <c r="H7" s="255"/>
      <c r="I7" s="255"/>
      <c r="J7" s="255"/>
      <c r="K7" s="255"/>
      <c r="L7" s="255"/>
      <c r="M7" s="255"/>
      <c r="N7" s="255"/>
      <c r="R7"/>
      <c r="S7"/>
    </row>
    <row r="8" spans="1:20">
      <c r="A8" s="33"/>
      <c r="B8" s="33"/>
      <c r="C8" s="135" t="s">
        <v>303</v>
      </c>
      <c r="D8" s="135"/>
      <c r="E8" s="135"/>
      <c r="F8" s="65" t="s">
        <v>291</v>
      </c>
      <c r="G8" s="65" t="s">
        <v>292</v>
      </c>
      <c r="H8" s="65" t="s">
        <v>293</v>
      </c>
      <c r="I8" s="65" t="s">
        <v>294</v>
      </c>
      <c r="J8" s="65" t="s">
        <v>295</v>
      </c>
      <c r="K8" s="65" t="s">
        <v>296</v>
      </c>
      <c r="L8" s="65" t="s">
        <v>297</v>
      </c>
      <c r="M8" s="65" t="s">
        <v>298</v>
      </c>
      <c r="N8" s="65" t="s">
        <v>299</v>
      </c>
      <c r="R8"/>
      <c r="S8"/>
    </row>
    <row r="9" spans="1:20">
      <c r="A9" s="33"/>
      <c r="B9" s="33"/>
      <c r="C9" s="152" t="s">
        <v>290</v>
      </c>
      <c r="D9" s="152"/>
      <c r="E9" s="152"/>
      <c r="F9" s="101"/>
      <c r="G9" s="101"/>
      <c r="H9" s="101"/>
      <c r="I9" s="101"/>
      <c r="J9" s="101"/>
      <c r="K9" s="101"/>
      <c r="L9" s="101"/>
      <c r="M9" s="101"/>
      <c r="N9" s="102">
        <f>SUM(F9:M9)</f>
        <v>0</v>
      </c>
      <c r="R9"/>
      <c r="S9"/>
    </row>
    <row r="10" spans="1:20">
      <c r="A10" s="33"/>
      <c r="B10" s="33"/>
      <c r="C10" s="177" t="s">
        <v>300</v>
      </c>
      <c r="D10" s="177"/>
      <c r="E10" s="177"/>
      <c r="F10" s="103"/>
      <c r="G10" s="103"/>
      <c r="H10" s="103"/>
      <c r="I10" s="103"/>
      <c r="J10" s="103"/>
      <c r="K10" s="103"/>
      <c r="L10" s="103"/>
      <c r="M10" s="103"/>
      <c r="N10" s="104">
        <f>SUM(F10:M10)</f>
        <v>0</v>
      </c>
      <c r="R10"/>
      <c r="S10"/>
    </row>
    <row r="11" spans="1:20">
      <c r="A11" s="33"/>
      <c r="B11" s="33"/>
      <c r="C11" s="177" t="s">
        <v>301</v>
      </c>
      <c r="D11" s="177"/>
      <c r="E11" s="177"/>
      <c r="F11" s="103"/>
      <c r="G11" s="103"/>
      <c r="H11" s="103"/>
      <c r="I11" s="103"/>
      <c r="J11" s="103"/>
      <c r="K11" s="103"/>
      <c r="L11" s="103"/>
      <c r="M11" s="103"/>
      <c r="N11" s="104">
        <f>SUM(F11:M11)</f>
        <v>0</v>
      </c>
      <c r="R11"/>
      <c r="S11"/>
    </row>
    <row r="12" spans="1:20">
      <c r="A12" s="33"/>
      <c r="B12" s="33"/>
      <c r="C12" s="182" t="s">
        <v>302</v>
      </c>
      <c r="D12" s="182"/>
      <c r="E12" s="182"/>
      <c r="F12" s="105"/>
      <c r="G12" s="105"/>
      <c r="H12" s="105"/>
      <c r="I12" s="105"/>
      <c r="J12" s="105"/>
      <c r="K12" s="105"/>
      <c r="L12" s="105"/>
      <c r="M12" s="105"/>
      <c r="N12" s="106">
        <f>SUM(F12:M12)</f>
        <v>0</v>
      </c>
      <c r="R12"/>
      <c r="S12"/>
    </row>
    <row r="13" spans="1:20" ht="7.5" customHeight="1">
      <c r="A13" s="33"/>
      <c r="B13" s="33"/>
      <c r="C13" s="33"/>
      <c r="D13" s="33"/>
      <c r="E13" s="33"/>
      <c r="F13" s="33"/>
      <c r="G13" s="33"/>
      <c r="H13" s="33"/>
      <c r="I13" s="33"/>
      <c r="J13" s="33"/>
      <c r="K13" s="33"/>
      <c r="L13" s="33"/>
      <c r="M13" s="33"/>
      <c r="N13" s="33"/>
      <c r="R13"/>
      <c r="S13"/>
    </row>
    <row r="14" spans="1:20">
      <c r="A14" s="33"/>
      <c r="B14" s="33"/>
      <c r="C14" s="179" t="s">
        <v>307</v>
      </c>
      <c r="D14" s="179"/>
      <c r="E14" s="179"/>
      <c r="F14" s="255"/>
      <c r="G14" s="255"/>
      <c r="H14" s="255"/>
      <c r="I14" s="255"/>
      <c r="J14" s="255"/>
      <c r="K14" s="255"/>
      <c r="L14" s="255"/>
      <c r="M14" s="255"/>
      <c r="N14" s="255"/>
      <c r="R14"/>
      <c r="S14"/>
    </row>
    <row r="15" spans="1:20">
      <c r="A15" s="33"/>
      <c r="B15" s="33"/>
      <c r="C15" s="135" t="s">
        <v>303</v>
      </c>
      <c r="D15" s="135"/>
      <c r="E15" s="135"/>
      <c r="F15" s="65" t="s">
        <v>291</v>
      </c>
      <c r="G15" s="65" t="s">
        <v>292</v>
      </c>
      <c r="H15" s="65" t="s">
        <v>293</v>
      </c>
      <c r="I15" s="65" t="s">
        <v>294</v>
      </c>
      <c r="J15" s="65" t="s">
        <v>295</v>
      </c>
      <c r="K15" s="65" t="s">
        <v>296</v>
      </c>
      <c r="L15" s="65" t="s">
        <v>297</v>
      </c>
      <c r="M15" s="65" t="s">
        <v>298</v>
      </c>
      <c r="N15" s="65" t="s">
        <v>299</v>
      </c>
      <c r="R15"/>
      <c r="S15"/>
    </row>
    <row r="16" spans="1:20">
      <c r="A16" s="33"/>
      <c r="B16" s="33"/>
      <c r="C16" s="152" t="s">
        <v>290</v>
      </c>
      <c r="D16" s="152"/>
      <c r="E16" s="152"/>
      <c r="F16" s="101"/>
      <c r="G16" s="101"/>
      <c r="H16" s="101"/>
      <c r="I16" s="101"/>
      <c r="J16" s="101"/>
      <c r="K16" s="101"/>
      <c r="L16" s="101"/>
      <c r="M16" s="101"/>
      <c r="N16" s="102">
        <f>SUM(F16:M16)</f>
        <v>0</v>
      </c>
      <c r="R16"/>
      <c r="S16"/>
    </row>
    <row r="17" spans="1:19">
      <c r="A17" s="33"/>
      <c r="B17" s="33"/>
      <c r="C17" s="177" t="s">
        <v>300</v>
      </c>
      <c r="D17" s="177"/>
      <c r="E17" s="177"/>
      <c r="F17" s="103"/>
      <c r="G17" s="103"/>
      <c r="H17" s="103"/>
      <c r="I17" s="103"/>
      <c r="J17" s="103"/>
      <c r="K17" s="103"/>
      <c r="L17" s="103"/>
      <c r="M17" s="103"/>
      <c r="N17" s="104">
        <f>SUM(F17:M17)</f>
        <v>0</v>
      </c>
      <c r="R17"/>
      <c r="S17"/>
    </row>
    <row r="18" spans="1:19">
      <c r="A18" s="33"/>
      <c r="B18" s="33"/>
      <c r="C18" s="177" t="s">
        <v>301</v>
      </c>
      <c r="D18" s="177"/>
      <c r="E18" s="177"/>
      <c r="F18" s="103"/>
      <c r="G18" s="103"/>
      <c r="H18" s="103"/>
      <c r="I18" s="103"/>
      <c r="J18" s="103"/>
      <c r="K18" s="103"/>
      <c r="L18" s="103"/>
      <c r="M18" s="103"/>
      <c r="N18" s="104">
        <f>SUM(F18:M18)</f>
        <v>0</v>
      </c>
      <c r="R18"/>
      <c r="S18"/>
    </row>
    <row r="19" spans="1:19">
      <c r="A19" s="33"/>
      <c r="B19" s="33"/>
      <c r="C19" s="182" t="s">
        <v>302</v>
      </c>
      <c r="D19" s="182"/>
      <c r="E19" s="182"/>
      <c r="F19" s="105"/>
      <c r="G19" s="105"/>
      <c r="H19" s="105"/>
      <c r="I19" s="105"/>
      <c r="J19" s="105"/>
      <c r="K19" s="105"/>
      <c r="L19" s="105"/>
      <c r="M19" s="105"/>
      <c r="N19" s="106">
        <f>SUM(F19:M19)</f>
        <v>0</v>
      </c>
      <c r="R19"/>
      <c r="S19"/>
    </row>
    <row r="20" spans="1:19" ht="7.5" customHeight="1">
      <c r="A20" s="33"/>
      <c r="B20" s="33"/>
      <c r="C20" s="33"/>
      <c r="D20" s="33"/>
      <c r="E20" s="33"/>
      <c r="F20" s="33"/>
      <c r="G20" s="33"/>
      <c r="H20" s="33"/>
      <c r="I20" s="33"/>
      <c r="J20" s="33"/>
      <c r="K20" s="33"/>
      <c r="L20" s="33"/>
      <c r="M20" s="33"/>
      <c r="N20" s="33"/>
      <c r="R20"/>
      <c r="S20"/>
    </row>
    <row r="21" spans="1:19">
      <c r="A21" s="33"/>
      <c r="B21" s="33"/>
      <c r="C21" s="179" t="s">
        <v>308</v>
      </c>
      <c r="D21" s="179"/>
      <c r="E21" s="179"/>
      <c r="F21" s="255"/>
      <c r="G21" s="255"/>
      <c r="H21" s="255"/>
      <c r="I21" s="255"/>
      <c r="J21" s="255"/>
      <c r="K21" s="255"/>
      <c r="L21" s="255"/>
      <c r="M21" s="255"/>
      <c r="N21" s="255"/>
      <c r="R21"/>
      <c r="S21"/>
    </row>
    <row r="22" spans="1:19">
      <c r="A22" s="33"/>
      <c r="B22" s="33"/>
      <c r="C22" s="135" t="s">
        <v>303</v>
      </c>
      <c r="D22" s="135"/>
      <c r="E22" s="135"/>
      <c r="F22" s="65" t="s">
        <v>291</v>
      </c>
      <c r="G22" s="65" t="s">
        <v>292</v>
      </c>
      <c r="H22" s="65" t="s">
        <v>293</v>
      </c>
      <c r="I22" s="65" t="s">
        <v>294</v>
      </c>
      <c r="J22" s="65" t="s">
        <v>295</v>
      </c>
      <c r="K22" s="65" t="s">
        <v>296</v>
      </c>
      <c r="L22" s="65" t="s">
        <v>297</v>
      </c>
      <c r="M22" s="65" t="s">
        <v>298</v>
      </c>
      <c r="N22" s="65" t="s">
        <v>299</v>
      </c>
      <c r="R22"/>
      <c r="S22"/>
    </row>
    <row r="23" spans="1:19">
      <c r="A23" s="33"/>
      <c r="B23" s="33"/>
      <c r="C23" s="152" t="s">
        <v>290</v>
      </c>
      <c r="D23" s="152"/>
      <c r="E23" s="152"/>
      <c r="F23" s="101"/>
      <c r="G23" s="101"/>
      <c r="H23" s="101"/>
      <c r="I23" s="101"/>
      <c r="J23" s="101"/>
      <c r="K23" s="101"/>
      <c r="L23" s="101"/>
      <c r="M23" s="101"/>
      <c r="N23" s="102">
        <f>SUM(F23:M23)</f>
        <v>0</v>
      </c>
      <c r="R23"/>
      <c r="S23"/>
    </row>
    <row r="24" spans="1:19">
      <c r="A24" s="33"/>
      <c r="B24" s="33"/>
      <c r="C24" s="177" t="s">
        <v>300</v>
      </c>
      <c r="D24" s="177"/>
      <c r="E24" s="177"/>
      <c r="F24" s="103"/>
      <c r="G24" s="103"/>
      <c r="H24" s="103"/>
      <c r="I24" s="103"/>
      <c r="J24" s="103"/>
      <c r="K24" s="103"/>
      <c r="L24" s="103"/>
      <c r="M24" s="103"/>
      <c r="N24" s="104">
        <f>SUM(F24:M24)</f>
        <v>0</v>
      </c>
      <c r="R24"/>
      <c r="S24"/>
    </row>
    <row r="25" spans="1:19">
      <c r="A25" s="33"/>
      <c r="B25" s="33"/>
      <c r="C25" s="177" t="s">
        <v>301</v>
      </c>
      <c r="D25" s="177"/>
      <c r="E25" s="177"/>
      <c r="F25" s="103"/>
      <c r="G25" s="103"/>
      <c r="H25" s="103"/>
      <c r="I25" s="103"/>
      <c r="J25" s="103"/>
      <c r="K25" s="103"/>
      <c r="L25" s="103"/>
      <c r="M25" s="103"/>
      <c r="N25" s="104">
        <f>SUM(F25:M25)</f>
        <v>0</v>
      </c>
      <c r="R25"/>
      <c r="S25"/>
    </row>
    <row r="26" spans="1:19">
      <c r="A26" s="33"/>
      <c r="B26" s="33"/>
      <c r="C26" s="182" t="s">
        <v>302</v>
      </c>
      <c r="D26" s="182"/>
      <c r="E26" s="182"/>
      <c r="F26" s="105"/>
      <c r="G26" s="105"/>
      <c r="H26" s="105"/>
      <c r="I26" s="105"/>
      <c r="J26" s="105"/>
      <c r="K26" s="105"/>
      <c r="L26" s="105"/>
      <c r="M26" s="105"/>
      <c r="N26" s="106">
        <f>SUM(F26:M26)</f>
        <v>0</v>
      </c>
      <c r="R26"/>
      <c r="S26"/>
    </row>
    <row r="27" spans="1:19" ht="7.5" customHeight="1">
      <c r="A27" s="33"/>
      <c r="B27" s="33"/>
      <c r="C27" s="33"/>
      <c r="D27" s="33"/>
      <c r="E27" s="33"/>
      <c r="F27" s="33"/>
      <c r="G27" s="33"/>
      <c r="H27" s="33"/>
      <c r="I27" s="33"/>
      <c r="J27" s="33"/>
      <c r="K27" s="33"/>
      <c r="L27" s="33"/>
      <c r="M27" s="33"/>
      <c r="N27" s="33"/>
      <c r="R27"/>
      <c r="S27"/>
    </row>
    <row r="28" spans="1:19">
      <c r="A28" s="33"/>
      <c r="B28" s="33"/>
      <c r="C28" s="256" t="s">
        <v>309</v>
      </c>
      <c r="D28" s="172"/>
      <c r="E28" s="172"/>
      <c r="F28" s="172"/>
      <c r="G28" s="172"/>
      <c r="H28" s="257"/>
      <c r="I28" s="107"/>
      <c r="J28" s="107"/>
      <c r="K28" s="107"/>
      <c r="L28" s="107"/>
      <c r="M28" s="107"/>
      <c r="N28" s="107"/>
      <c r="R28"/>
      <c r="S28"/>
    </row>
    <row r="29" spans="1:19">
      <c r="A29" s="33"/>
      <c r="B29" s="33"/>
      <c r="C29" s="135" t="s">
        <v>303</v>
      </c>
      <c r="D29" s="135"/>
      <c r="E29" s="135"/>
      <c r="F29" s="65" t="s">
        <v>291</v>
      </c>
      <c r="G29" s="65" t="s">
        <v>292</v>
      </c>
      <c r="H29" s="65" t="s">
        <v>293</v>
      </c>
      <c r="I29" s="65" t="s">
        <v>294</v>
      </c>
      <c r="J29" s="65" t="s">
        <v>295</v>
      </c>
      <c r="K29" s="65" t="s">
        <v>296</v>
      </c>
      <c r="L29" s="65" t="s">
        <v>297</v>
      </c>
      <c r="M29" s="65" t="s">
        <v>298</v>
      </c>
      <c r="N29" s="65" t="s">
        <v>299</v>
      </c>
      <c r="R29"/>
      <c r="S29"/>
    </row>
    <row r="30" spans="1:19">
      <c r="A30" s="33"/>
      <c r="B30" s="33"/>
      <c r="C30" s="179" t="s">
        <v>290</v>
      </c>
      <c r="D30" s="179"/>
      <c r="E30" s="179"/>
      <c r="F30" s="108"/>
      <c r="G30" s="108"/>
      <c r="H30" s="108"/>
      <c r="I30" s="108"/>
      <c r="J30" s="108"/>
      <c r="K30" s="108"/>
      <c r="L30" s="108"/>
      <c r="M30" s="108"/>
      <c r="N30" s="109">
        <f>SUM(F30:M30)</f>
        <v>0</v>
      </c>
      <c r="R30"/>
      <c r="S30"/>
    </row>
    <row r="31" spans="1:19">
      <c r="A31" s="33"/>
      <c r="B31" s="33"/>
      <c r="C31" s="179" t="s">
        <v>300</v>
      </c>
      <c r="D31" s="179"/>
      <c r="E31" s="179"/>
      <c r="F31" s="108"/>
      <c r="G31" s="108"/>
      <c r="H31" s="108"/>
      <c r="I31" s="108"/>
      <c r="J31" s="108"/>
      <c r="K31" s="108"/>
      <c r="L31" s="108"/>
      <c r="M31" s="108"/>
      <c r="N31" s="109">
        <f>SUM(F31:M31)</f>
        <v>0</v>
      </c>
      <c r="R31"/>
      <c r="S31"/>
    </row>
    <row r="32" spans="1:19">
      <c r="A32" s="33"/>
      <c r="B32" s="33"/>
      <c r="C32" s="179" t="s">
        <v>301</v>
      </c>
      <c r="D32" s="179"/>
      <c r="E32" s="179"/>
      <c r="F32" s="108"/>
      <c r="G32" s="108"/>
      <c r="H32" s="108"/>
      <c r="I32" s="108"/>
      <c r="J32" s="108"/>
      <c r="K32" s="108"/>
      <c r="L32" s="108"/>
      <c r="M32" s="108"/>
      <c r="N32" s="109">
        <f>SUM(F32:M32)</f>
        <v>0</v>
      </c>
      <c r="R32"/>
      <c r="S32"/>
    </row>
    <row r="33" spans="1:19">
      <c r="A33" s="33"/>
      <c r="B33" s="33"/>
      <c r="C33" s="179" t="s">
        <v>302</v>
      </c>
      <c r="D33" s="179"/>
      <c r="E33" s="179"/>
      <c r="F33" s="108"/>
      <c r="G33" s="108"/>
      <c r="H33" s="108"/>
      <c r="I33" s="108"/>
      <c r="J33" s="108"/>
      <c r="K33" s="108"/>
      <c r="L33" s="108"/>
      <c r="M33" s="108"/>
      <c r="N33" s="109">
        <f>SUM(F33:M33)</f>
        <v>0</v>
      </c>
      <c r="R33"/>
      <c r="S33"/>
    </row>
    <row r="34" spans="1:19">
      <c r="A34" s="33"/>
      <c r="B34" s="33"/>
      <c r="C34" s="33"/>
      <c r="D34" s="33"/>
      <c r="E34" s="33"/>
      <c r="F34" s="33"/>
      <c r="G34" s="33"/>
      <c r="H34" s="33"/>
      <c r="I34" s="33"/>
      <c r="J34" s="33"/>
      <c r="K34" s="33"/>
      <c r="L34" s="33"/>
      <c r="M34" s="33"/>
      <c r="N34" s="33"/>
      <c r="R34"/>
      <c r="S34"/>
    </row>
    <row r="35" spans="1:19" s="2" customFormat="1" ht="15" customHeight="1">
      <c r="A35" s="4" t="s">
        <v>339</v>
      </c>
      <c r="C35" s="4"/>
      <c r="D35" s="4"/>
      <c r="E35" s="4"/>
      <c r="F35" s="4"/>
      <c r="G35" s="4"/>
      <c r="H35" s="4"/>
      <c r="I35" s="4"/>
      <c r="J35" s="4"/>
      <c r="K35" s="4"/>
      <c r="L35" s="4"/>
      <c r="M35" s="4"/>
      <c r="N35" s="4"/>
      <c r="O35" s="4"/>
      <c r="P35" s="4"/>
      <c r="Q35" s="4"/>
    </row>
    <row r="36" spans="1:19" ht="30" customHeight="1">
      <c r="A36" s="132" t="s">
        <v>342</v>
      </c>
      <c r="B36" s="132"/>
      <c r="C36" s="132"/>
      <c r="D36" s="132"/>
      <c r="E36" s="132"/>
      <c r="F36" s="132"/>
      <c r="G36" s="132"/>
      <c r="H36" s="132"/>
      <c r="I36" s="132"/>
      <c r="J36" s="132"/>
      <c r="K36" s="132"/>
      <c r="L36" s="132"/>
      <c r="M36" s="132"/>
      <c r="N36" s="132"/>
      <c r="O36" s="132"/>
      <c r="P36" s="132"/>
    </row>
    <row r="37" spans="1:19" ht="15" customHeight="1">
      <c r="C37" s="279"/>
      <c r="D37" s="279"/>
      <c r="E37" s="279"/>
      <c r="F37" s="277" t="s">
        <v>340</v>
      </c>
      <c r="G37" s="277"/>
      <c r="H37" s="277"/>
      <c r="I37" s="277" t="s">
        <v>317</v>
      </c>
      <c r="J37" s="277"/>
      <c r="K37" s="277"/>
      <c r="L37" s="277" t="s">
        <v>341</v>
      </c>
      <c r="M37" s="277"/>
      <c r="N37" s="277"/>
    </row>
    <row r="38" spans="1:19" ht="15" customHeight="1">
      <c r="C38" s="122" t="s">
        <v>289</v>
      </c>
      <c r="D38" s="122"/>
      <c r="E38" s="122"/>
      <c r="F38" s="190"/>
      <c r="G38" s="190"/>
      <c r="H38" s="190"/>
      <c r="I38" s="190"/>
      <c r="J38" s="190"/>
      <c r="K38" s="190"/>
      <c r="L38" s="190"/>
      <c r="M38" s="190"/>
      <c r="N38" s="190"/>
    </row>
    <row r="39" spans="1:19" ht="15" customHeight="1">
      <c r="C39" s="122" t="s">
        <v>304</v>
      </c>
      <c r="D39" s="122"/>
      <c r="E39" s="122"/>
      <c r="F39" s="190"/>
      <c r="G39" s="190"/>
      <c r="H39" s="190"/>
      <c r="I39" s="190"/>
      <c r="J39" s="190"/>
      <c r="K39" s="190"/>
      <c r="L39" s="190"/>
      <c r="M39" s="190"/>
      <c r="N39" s="190"/>
    </row>
    <row r="40" spans="1:19" ht="15" customHeight="1">
      <c r="C40" s="122" t="s">
        <v>305</v>
      </c>
      <c r="D40" s="122"/>
      <c r="E40" s="122"/>
      <c r="F40" s="190"/>
      <c r="G40" s="190"/>
      <c r="H40" s="190"/>
      <c r="I40" s="190"/>
      <c r="J40" s="190"/>
      <c r="K40" s="190"/>
      <c r="L40" s="190"/>
      <c r="M40" s="190"/>
      <c r="N40" s="190"/>
    </row>
    <row r="41" spans="1:19">
      <c r="F41" s="278" t="s">
        <v>343</v>
      </c>
      <c r="G41" s="278"/>
      <c r="H41" s="278"/>
      <c r="I41" s="278"/>
      <c r="J41" s="278"/>
      <c r="K41" s="278"/>
      <c r="L41" s="278"/>
      <c r="M41" s="278"/>
      <c r="N41" s="278"/>
    </row>
    <row r="44" spans="1:19" s="2" customFormat="1" ht="15" customHeight="1">
      <c r="A44" s="4" t="s">
        <v>329</v>
      </c>
      <c r="C44" s="4"/>
      <c r="D44" s="4"/>
      <c r="E44" s="4"/>
      <c r="F44" s="4"/>
      <c r="G44" s="4"/>
      <c r="H44" s="4"/>
      <c r="I44" s="4"/>
      <c r="J44" s="4"/>
      <c r="K44" s="4"/>
      <c r="L44" s="4"/>
      <c r="M44" s="4"/>
      <c r="N44" s="4"/>
      <c r="O44" s="4"/>
      <c r="P44" s="4"/>
      <c r="Q44" s="4"/>
    </row>
    <row r="45" spans="1:19" s="2" customFormat="1" ht="45" customHeight="1">
      <c r="A45" s="132" t="s">
        <v>330</v>
      </c>
      <c r="B45" s="132"/>
      <c r="C45" s="132"/>
      <c r="D45" s="132"/>
      <c r="E45" s="132"/>
      <c r="F45" s="132"/>
      <c r="G45" s="132"/>
      <c r="H45" s="132"/>
      <c r="I45" s="132"/>
      <c r="J45" s="132"/>
      <c r="K45" s="132"/>
      <c r="L45" s="132"/>
      <c r="M45" s="132"/>
      <c r="N45" s="132"/>
      <c r="O45" s="132"/>
      <c r="P45" s="132"/>
      <c r="Q45" s="27"/>
    </row>
    <row r="46" spans="1:19">
      <c r="A46" s="33"/>
      <c r="B46" s="33"/>
      <c r="C46" s="33"/>
      <c r="D46" s="33"/>
      <c r="E46" s="33"/>
      <c r="F46" s="135" t="s">
        <v>331</v>
      </c>
      <c r="G46" s="135"/>
      <c r="H46" s="135"/>
      <c r="I46" s="135"/>
      <c r="J46" s="135"/>
      <c r="K46" s="135"/>
      <c r="L46" s="135"/>
      <c r="M46" s="135"/>
      <c r="N46" s="135"/>
      <c r="O46" s="135"/>
      <c r="P46" s="135"/>
      <c r="R46"/>
      <c r="S46"/>
    </row>
    <row r="47" spans="1:19">
      <c r="A47" s="33"/>
      <c r="B47" s="33"/>
      <c r="C47" s="179" t="s">
        <v>289</v>
      </c>
      <c r="D47" s="179"/>
      <c r="E47" s="179"/>
      <c r="F47" s="336"/>
      <c r="G47" s="336"/>
      <c r="H47" s="336"/>
      <c r="I47" s="336"/>
      <c r="J47" s="336"/>
      <c r="K47" s="336"/>
      <c r="L47" s="336"/>
      <c r="M47" s="336"/>
      <c r="N47" s="336"/>
      <c r="O47" s="336"/>
      <c r="P47" s="336"/>
      <c r="R47"/>
      <c r="S47"/>
    </row>
    <row r="48" spans="1:19">
      <c r="A48" s="33"/>
      <c r="B48" s="33"/>
      <c r="C48" s="179"/>
      <c r="D48" s="179"/>
      <c r="E48" s="179"/>
      <c r="F48" s="336"/>
      <c r="G48" s="336"/>
      <c r="H48" s="336"/>
      <c r="I48" s="336"/>
      <c r="J48" s="336"/>
      <c r="K48" s="336"/>
      <c r="L48" s="336"/>
      <c r="M48" s="336"/>
      <c r="N48" s="336"/>
      <c r="O48" s="336"/>
      <c r="P48" s="336"/>
      <c r="R48"/>
      <c r="S48"/>
    </row>
    <row r="49" spans="1:19">
      <c r="A49" s="33"/>
      <c r="B49" s="33"/>
      <c r="C49" s="179"/>
      <c r="D49" s="179"/>
      <c r="E49" s="179"/>
      <c r="F49" s="336"/>
      <c r="G49" s="336"/>
      <c r="H49" s="336"/>
      <c r="I49" s="336"/>
      <c r="J49" s="336"/>
      <c r="K49" s="336"/>
      <c r="L49" s="336"/>
      <c r="M49" s="336"/>
      <c r="N49" s="336"/>
      <c r="O49" s="336"/>
      <c r="P49" s="336"/>
      <c r="R49"/>
      <c r="S49"/>
    </row>
    <row r="50" spans="1:19">
      <c r="A50" s="33"/>
      <c r="B50" s="33"/>
      <c r="C50" s="179" t="s">
        <v>304</v>
      </c>
      <c r="D50" s="179"/>
      <c r="E50" s="179"/>
      <c r="F50" s="336"/>
      <c r="G50" s="336"/>
      <c r="H50" s="336"/>
      <c r="I50" s="336"/>
      <c r="J50" s="336"/>
      <c r="K50" s="336"/>
      <c r="L50" s="336"/>
      <c r="M50" s="336"/>
      <c r="N50" s="336"/>
      <c r="O50" s="336"/>
      <c r="P50" s="336"/>
      <c r="R50"/>
      <c r="S50"/>
    </row>
    <row r="51" spans="1:19">
      <c r="A51" s="33"/>
      <c r="B51" s="33"/>
      <c r="C51" s="179"/>
      <c r="D51" s="179"/>
      <c r="E51" s="179"/>
      <c r="F51" s="336"/>
      <c r="G51" s="336"/>
      <c r="H51" s="336"/>
      <c r="I51" s="336"/>
      <c r="J51" s="336"/>
      <c r="K51" s="336"/>
      <c r="L51" s="336"/>
      <c r="M51" s="336"/>
      <c r="N51" s="336"/>
      <c r="O51" s="336"/>
      <c r="P51" s="336"/>
      <c r="R51"/>
      <c r="S51"/>
    </row>
    <row r="52" spans="1:19">
      <c r="A52" s="33"/>
      <c r="B52" s="33"/>
      <c r="C52" s="179"/>
      <c r="D52" s="179"/>
      <c r="E52" s="179"/>
      <c r="F52" s="336"/>
      <c r="G52" s="336"/>
      <c r="H52" s="336"/>
      <c r="I52" s="336"/>
      <c r="J52" s="336"/>
      <c r="K52" s="336"/>
      <c r="L52" s="336"/>
      <c r="M52" s="336"/>
      <c r="N52" s="336"/>
      <c r="O52" s="336"/>
      <c r="P52" s="336"/>
      <c r="R52"/>
      <c r="S52"/>
    </row>
    <row r="53" spans="1:19">
      <c r="A53" s="33"/>
      <c r="B53" s="33"/>
      <c r="C53" s="179" t="s">
        <v>305</v>
      </c>
      <c r="D53" s="179"/>
      <c r="E53" s="179"/>
      <c r="F53" s="336"/>
      <c r="G53" s="336"/>
      <c r="H53" s="336"/>
      <c r="I53" s="336"/>
      <c r="J53" s="336"/>
      <c r="K53" s="336"/>
      <c r="L53" s="336"/>
      <c r="M53" s="336"/>
      <c r="N53" s="336"/>
      <c r="O53" s="336"/>
      <c r="P53" s="336"/>
      <c r="R53"/>
      <c r="S53"/>
    </row>
    <row r="54" spans="1:19">
      <c r="A54" s="33"/>
      <c r="B54" s="33"/>
      <c r="C54" s="179"/>
      <c r="D54" s="179"/>
      <c r="E54" s="179"/>
      <c r="F54" s="336"/>
      <c r="G54" s="336"/>
      <c r="H54" s="336"/>
      <c r="I54" s="336"/>
      <c r="J54" s="336"/>
      <c r="K54" s="336"/>
      <c r="L54" s="336"/>
      <c r="M54" s="336"/>
      <c r="N54" s="336"/>
      <c r="O54" s="336"/>
      <c r="P54" s="336"/>
      <c r="R54"/>
      <c r="S54"/>
    </row>
    <row r="55" spans="1:19">
      <c r="A55" s="33"/>
      <c r="B55" s="33"/>
      <c r="C55" s="179"/>
      <c r="D55" s="179"/>
      <c r="E55" s="179"/>
      <c r="F55" s="336"/>
      <c r="G55" s="336"/>
      <c r="H55" s="336"/>
      <c r="I55" s="336"/>
      <c r="J55" s="336"/>
      <c r="K55" s="336"/>
      <c r="L55" s="336"/>
      <c r="M55" s="336"/>
      <c r="N55" s="336"/>
      <c r="O55" s="336"/>
      <c r="P55" s="336"/>
      <c r="R55"/>
      <c r="S55"/>
    </row>
    <row r="56" spans="1:19">
      <c r="A56" s="33"/>
      <c r="B56" s="33"/>
      <c r="C56" s="33"/>
      <c r="D56" s="33"/>
      <c r="E56" s="33"/>
      <c r="F56" s="33"/>
      <c r="G56" s="33"/>
      <c r="H56" s="33"/>
      <c r="I56" s="33"/>
      <c r="J56" s="33"/>
      <c r="K56" s="33"/>
      <c r="L56" s="33"/>
      <c r="M56" s="33"/>
      <c r="N56" s="33"/>
      <c r="R56"/>
      <c r="S56"/>
    </row>
    <row r="57" spans="1:19">
      <c r="A57" s="33"/>
      <c r="B57" s="33"/>
      <c r="C57" s="33"/>
      <c r="D57" s="33"/>
      <c r="E57" s="33"/>
      <c r="F57" s="33"/>
      <c r="G57" s="33"/>
      <c r="H57" s="33"/>
      <c r="I57" s="33"/>
      <c r="J57" s="33"/>
      <c r="K57" s="33"/>
      <c r="L57" s="33"/>
      <c r="M57" s="33"/>
      <c r="N57" s="33"/>
      <c r="R57"/>
      <c r="S57"/>
    </row>
    <row r="58" spans="1:19" s="2" customFormat="1" ht="15" customHeight="1">
      <c r="A58" s="4" t="s">
        <v>310</v>
      </c>
      <c r="C58" s="4"/>
      <c r="D58" s="4"/>
      <c r="E58" s="4"/>
      <c r="F58" s="4"/>
      <c r="G58" s="4"/>
      <c r="H58" s="4"/>
      <c r="I58" s="4"/>
      <c r="J58" s="4"/>
      <c r="K58" s="4"/>
      <c r="L58" s="4"/>
      <c r="M58" s="4"/>
      <c r="N58" s="4"/>
      <c r="O58" s="4"/>
      <c r="P58" s="4"/>
      <c r="Q58" s="4"/>
    </row>
    <row r="59" spans="1:19" s="2" customFormat="1" ht="105" customHeight="1">
      <c r="A59" s="132" t="s">
        <v>506</v>
      </c>
      <c r="B59" s="132"/>
      <c r="C59" s="132"/>
      <c r="D59" s="132"/>
      <c r="E59" s="132"/>
      <c r="F59" s="132"/>
      <c r="G59" s="132"/>
      <c r="H59" s="132"/>
      <c r="I59" s="132"/>
      <c r="J59" s="132"/>
      <c r="K59" s="132"/>
      <c r="L59" s="132"/>
      <c r="M59" s="132"/>
      <c r="N59" s="132"/>
      <c r="O59" s="132"/>
      <c r="P59" s="132"/>
      <c r="Q59" s="27"/>
    </row>
    <row r="60" spans="1:19" ht="14.25" customHeight="1">
      <c r="A60" s="33"/>
      <c r="B60" s="33"/>
      <c r="C60" s="179" t="s">
        <v>306</v>
      </c>
      <c r="D60" s="179"/>
      <c r="E60" s="179"/>
      <c r="F60" s="255"/>
      <c r="G60" s="255"/>
      <c r="H60" s="255"/>
      <c r="I60" s="255"/>
      <c r="J60" s="255"/>
      <c r="K60" s="255"/>
      <c r="L60" s="255"/>
      <c r="M60" s="255"/>
      <c r="N60" s="255"/>
      <c r="O60" s="33"/>
      <c r="P60" s="33"/>
    </row>
    <row r="61" spans="1:19" ht="14.25" customHeight="1">
      <c r="A61" s="33"/>
      <c r="B61" s="33"/>
      <c r="C61" s="135" t="s">
        <v>332</v>
      </c>
      <c r="D61" s="135"/>
      <c r="E61" s="135"/>
      <c r="F61" s="135"/>
      <c r="G61" s="135" t="s">
        <v>315</v>
      </c>
      <c r="H61" s="135"/>
      <c r="I61" s="135"/>
      <c r="J61" s="135" t="s">
        <v>322</v>
      </c>
      <c r="K61" s="135"/>
      <c r="L61" s="135" t="s">
        <v>321</v>
      </c>
      <c r="M61" s="135"/>
      <c r="N61" s="135" t="s">
        <v>0</v>
      </c>
      <c r="O61" s="135"/>
      <c r="P61" s="135"/>
      <c r="S61"/>
    </row>
    <row r="62" spans="1:19" ht="14.25" customHeight="1">
      <c r="A62" s="33"/>
      <c r="B62" s="33"/>
      <c r="C62" s="179" t="s">
        <v>311</v>
      </c>
      <c r="D62" s="179"/>
      <c r="E62" s="179"/>
      <c r="F62" s="179"/>
      <c r="G62" s="258"/>
      <c r="H62" s="258"/>
      <c r="I62" s="54" t="s">
        <v>319</v>
      </c>
      <c r="J62" s="51">
        <f>120*0.3025</f>
        <v>36.299999999999997</v>
      </c>
      <c r="K62" s="54" t="s">
        <v>320</v>
      </c>
      <c r="L62" s="258">
        <f t="shared" ref="L62:L83" si="0">G62*J62</f>
        <v>0</v>
      </c>
      <c r="M62" s="258"/>
      <c r="N62" s="179"/>
      <c r="O62" s="179"/>
      <c r="P62" s="179"/>
      <c r="S62"/>
    </row>
    <row r="63" spans="1:19" ht="14.25" customHeight="1">
      <c r="A63" s="33"/>
      <c r="B63" s="33"/>
      <c r="C63" s="256" t="s">
        <v>312</v>
      </c>
      <c r="D63" s="257"/>
      <c r="E63" s="138"/>
      <c r="F63" s="138"/>
      <c r="G63" s="265"/>
      <c r="H63" s="260"/>
      <c r="I63" s="57" t="s">
        <v>324</v>
      </c>
      <c r="J63" s="58"/>
      <c r="K63" s="57" t="s">
        <v>325</v>
      </c>
      <c r="L63" s="260">
        <f t="shared" si="0"/>
        <v>0</v>
      </c>
      <c r="M63" s="260"/>
      <c r="N63" s="143" t="s">
        <v>323</v>
      </c>
      <c r="O63" s="144"/>
      <c r="P63" s="145"/>
      <c r="S63"/>
    </row>
    <row r="64" spans="1:19" ht="14.25" customHeight="1">
      <c r="A64" s="33"/>
      <c r="B64" s="33"/>
      <c r="C64" s="173"/>
      <c r="D64" s="261"/>
      <c r="E64" s="259"/>
      <c r="F64" s="259"/>
      <c r="G64" s="262"/>
      <c r="H64" s="263"/>
      <c r="I64" s="60" t="s">
        <v>324</v>
      </c>
      <c r="J64" s="100"/>
      <c r="K64" s="60" t="s">
        <v>325</v>
      </c>
      <c r="L64" s="263">
        <f t="shared" si="0"/>
        <v>0</v>
      </c>
      <c r="M64" s="263"/>
      <c r="N64" s="146"/>
      <c r="O64" s="147"/>
      <c r="P64" s="148"/>
      <c r="S64"/>
    </row>
    <row r="65" spans="1:19" ht="14.25" customHeight="1">
      <c r="A65" s="33"/>
      <c r="B65" s="33"/>
      <c r="C65" s="173"/>
      <c r="D65" s="261"/>
      <c r="E65" s="259"/>
      <c r="F65" s="259"/>
      <c r="G65" s="262"/>
      <c r="H65" s="263"/>
      <c r="I65" s="60" t="s">
        <v>324</v>
      </c>
      <c r="J65" s="100"/>
      <c r="K65" s="60" t="s">
        <v>325</v>
      </c>
      <c r="L65" s="263">
        <f t="shared" si="0"/>
        <v>0</v>
      </c>
      <c r="M65" s="263"/>
      <c r="N65" s="146"/>
      <c r="O65" s="147"/>
      <c r="P65" s="148"/>
      <c r="S65"/>
    </row>
    <row r="66" spans="1:19" ht="14.25" customHeight="1">
      <c r="A66" s="33"/>
      <c r="B66" s="33"/>
      <c r="C66" s="173"/>
      <c r="D66" s="261"/>
      <c r="E66" s="259"/>
      <c r="F66" s="259"/>
      <c r="G66" s="262"/>
      <c r="H66" s="263"/>
      <c r="I66" s="60" t="s">
        <v>324</v>
      </c>
      <c r="J66" s="100"/>
      <c r="K66" s="60" t="s">
        <v>325</v>
      </c>
      <c r="L66" s="263">
        <f t="shared" si="0"/>
        <v>0</v>
      </c>
      <c r="M66" s="263"/>
      <c r="N66" s="146"/>
      <c r="O66" s="147"/>
      <c r="P66" s="148"/>
      <c r="S66"/>
    </row>
    <row r="67" spans="1:19" ht="14.25" customHeight="1">
      <c r="A67" s="33"/>
      <c r="B67" s="33"/>
      <c r="C67" s="175"/>
      <c r="D67" s="185"/>
      <c r="E67" s="266"/>
      <c r="F67" s="266"/>
      <c r="G67" s="267"/>
      <c r="H67" s="264"/>
      <c r="I67" s="91" t="s">
        <v>324</v>
      </c>
      <c r="J67" s="99"/>
      <c r="K67" s="91" t="s">
        <v>325</v>
      </c>
      <c r="L67" s="264">
        <f t="shared" si="0"/>
        <v>0</v>
      </c>
      <c r="M67" s="264"/>
      <c r="N67" s="149"/>
      <c r="O67" s="150"/>
      <c r="P67" s="151"/>
      <c r="S67"/>
    </row>
    <row r="68" spans="1:19" ht="14.25" customHeight="1">
      <c r="C68" s="256" t="s">
        <v>313</v>
      </c>
      <c r="D68" s="257"/>
      <c r="E68" s="138"/>
      <c r="F68" s="138"/>
      <c r="G68" s="265"/>
      <c r="H68" s="260"/>
      <c r="I68" s="57" t="s">
        <v>324</v>
      </c>
      <c r="J68" s="58"/>
      <c r="K68" s="57" t="s">
        <v>325</v>
      </c>
      <c r="L68" s="260">
        <f t="shared" si="0"/>
        <v>0</v>
      </c>
      <c r="M68" s="260"/>
      <c r="N68" s="143" t="s">
        <v>327</v>
      </c>
      <c r="O68" s="144"/>
      <c r="P68" s="145"/>
      <c r="S68"/>
    </row>
    <row r="69" spans="1:19" ht="14.25" customHeight="1">
      <c r="C69" s="173"/>
      <c r="D69" s="261"/>
      <c r="E69" s="259"/>
      <c r="F69" s="259"/>
      <c r="G69" s="262"/>
      <c r="H69" s="263"/>
      <c r="I69" s="60" t="s">
        <v>324</v>
      </c>
      <c r="J69" s="100"/>
      <c r="K69" s="60" t="s">
        <v>325</v>
      </c>
      <c r="L69" s="263">
        <f t="shared" si="0"/>
        <v>0</v>
      </c>
      <c r="M69" s="263"/>
      <c r="N69" s="146"/>
      <c r="O69" s="147"/>
      <c r="P69" s="148"/>
      <c r="S69"/>
    </row>
    <row r="70" spans="1:19" ht="14.25" customHeight="1">
      <c r="C70" s="175"/>
      <c r="D70" s="185"/>
      <c r="E70" s="266"/>
      <c r="F70" s="266"/>
      <c r="G70" s="267"/>
      <c r="H70" s="264"/>
      <c r="I70" s="91" t="s">
        <v>324</v>
      </c>
      <c r="J70" s="99"/>
      <c r="K70" s="91" t="s">
        <v>325</v>
      </c>
      <c r="L70" s="264">
        <f t="shared" si="0"/>
        <v>0</v>
      </c>
      <c r="M70" s="264"/>
      <c r="N70" s="149"/>
      <c r="O70" s="150"/>
      <c r="P70" s="151"/>
      <c r="S70"/>
    </row>
    <row r="71" spans="1:19" ht="14.25" customHeight="1">
      <c r="C71" s="256" t="s">
        <v>314</v>
      </c>
      <c r="D71" s="257"/>
      <c r="E71" s="138"/>
      <c r="F71" s="138"/>
      <c r="G71" s="265"/>
      <c r="H71" s="260"/>
      <c r="I71" s="57" t="s">
        <v>324</v>
      </c>
      <c r="J71" s="58"/>
      <c r="K71" s="57" t="s">
        <v>325</v>
      </c>
      <c r="L71" s="260">
        <f t="shared" si="0"/>
        <v>0</v>
      </c>
      <c r="M71" s="260"/>
      <c r="N71" s="143" t="s">
        <v>326</v>
      </c>
      <c r="O71" s="144"/>
      <c r="P71" s="145"/>
      <c r="S71"/>
    </row>
    <row r="72" spans="1:19" ht="14.25" customHeight="1">
      <c r="C72" s="173"/>
      <c r="D72" s="261"/>
      <c r="E72" s="259"/>
      <c r="F72" s="259"/>
      <c r="G72" s="262"/>
      <c r="H72" s="263"/>
      <c r="I72" s="60" t="s">
        <v>324</v>
      </c>
      <c r="J72" s="100"/>
      <c r="K72" s="60" t="s">
        <v>325</v>
      </c>
      <c r="L72" s="263">
        <f t="shared" si="0"/>
        <v>0</v>
      </c>
      <c r="M72" s="263"/>
      <c r="N72" s="146"/>
      <c r="O72" s="147"/>
      <c r="P72" s="148"/>
      <c r="S72"/>
    </row>
    <row r="73" spans="1:19" ht="14.25" customHeight="1">
      <c r="C73" s="173"/>
      <c r="D73" s="261"/>
      <c r="E73" s="259"/>
      <c r="F73" s="259"/>
      <c r="G73" s="262"/>
      <c r="H73" s="263"/>
      <c r="I73" s="60" t="s">
        <v>324</v>
      </c>
      <c r="J73" s="100"/>
      <c r="K73" s="60" t="s">
        <v>325</v>
      </c>
      <c r="L73" s="263">
        <f t="shared" si="0"/>
        <v>0</v>
      </c>
      <c r="M73" s="263"/>
      <c r="N73" s="146"/>
      <c r="O73" s="147"/>
      <c r="P73" s="148"/>
      <c r="S73"/>
    </row>
    <row r="74" spans="1:19" ht="14.25" customHeight="1">
      <c r="C74" s="175"/>
      <c r="D74" s="185"/>
      <c r="E74" s="266"/>
      <c r="F74" s="266"/>
      <c r="G74" s="267"/>
      <c r="H74" s="264"/>
      <c r="I74" s="91" t="s">
        <v>324</v>
      </c>
      <c r="J74" s="99"/>
      <c r="K74" s="91" t="s">
        <v>325</v>
      </c>
      <c r="L74" s="264">
        <f t="shared" si="0"/>
        <v>0</v>
      </c>
      <c r="M74" s="264"/>
      <c r="N74" s="149"/>
      <c r="O74" s="150"/>
      <c r="P74" s="151"/>
      <c r="S74"/>
    </row>
    <row r="75" spans="1:19" ht="14.25" customHeight="1">
      <c r="C75" s="256" t="s">
        <v>316</v>
      </c>
      <c r="D75" s="257"/>
      <c r="E75" s="138"/>
      <c r="F75" s="138"/>
      <c r="G75" s="265"/>
      <c r="H75" s="260"/>
      <c r="I75" s="57" t="s">
        <v>324</v>
      </c>
      <c r="J75" s="58"/>
      <c r="K75" s="57" t="s">
        <v>325</v>
      </c>
      <c r="L75" s="260">
        <f t="shared" si="0"/>
        <v>0</v>
      </c>
      <c r="M75" s="260"/>
      <c r="N75" s="143" t="s">
        <v>327</v>
      </c>
      <c r="O75" s="144"/>
      <c r="P75" s="145"/>
      <c r="S75"/>
    </row>
    <row r="76" spans="1:19" ht="14.25" customHeight="1">
      <c r="C76" s="173"/>
      <c r="D76" s="261"/>
      <c r="E76" s="259"/>
      <c r="F76" s="259"/>
      <c r="G76" s="262"/>
      <c r="H76" s="263"/>
      <c r="I76" s="60" t="s">
        <v>324</v>
      </c>
      <c r="J76" s="100"/>
      <c r="K76" s="60" t="s">
        <v>325</v>
      </c>
      <c r="L76" s="263">
        <f t="shared" si="0"/>
        <v>0</v>
      </c>
      <c r="M76" s="263"/>
      <c r="N76" s="146"/>
      <c r="O76" s="147"/>
      <c r="P76" s="148"/>
      <c r="S76"/>
    </row>
    <row r="77" spans="1:19" ht="14.25" customHeight="1">
      <c r="C77" s="173"/>
      <c r="D77" s="261"/>
      <c r="E77" s="259"/>
      <c r="F77" s="259"/>
      <c r="G77" s="262"/>
      <c r="H77" s="263"/>
      <c r="I77" s="60" t="s">
        <v>324</v>
      </c>
      <c r="J77" s="100"/>
      <c r="K77" s="60" t="s">
        <v>325</v>
      </c>
      <c r="L77" s="263">
        <f t="shared" si="0"/>
        <v>0</v>
      </c>
      <c r="M77" s="263"/>
      <c r="N77" s="146"/>
      <c r="O77" s="147"/>
      <c r="P77" s="148"/>
      <c r="S77"/>
    </row>
    <row r="78" spans="1:19" ht="14.25" customHeight="1">
      <c r="C78" s="173"/>
      <c r="D78" s="261"/>
      <c r="E78" s="259"/>
      <c r="F78" s="259"/>
      <c r="G78" s="262"/>
      <c r="H78" s="263"/>
      <c r="I78" s="60" t="s">
        <v>324</v>
      </c>
      <c r="J78" s="100"/>
      <c r="K78" s="60" t="s">
        <v>325</v>
      </c>
      <c r="L78" s="263">
        <f t="shared" si="0"/>
        <v>0</v>
      </c>
      <c r="M78" s="263"/>
      <c r="N78" s="146"/>
      <c r="O78" s="147"/>
      <c r="P78" s="148"/>
      <c r="S78"/>
    </row>
    <row r="79" spans="1:19" ht="14.25" customHeight="1">
      <c r="C79" s="175"/>
      <c r="D79" s="185"/>
      <c r="E79" s="266"/>
      <c r="F79" s="266"/>
      <c r="G79" s="267"/>
      <c r="H79" s="264"/>
      <c r="I79" s="91" t="s">
        <v>324</v>
      </c>
      <c r="J79" s="99"/>
      <c r="K79" s="91" t="s">
        <v>325</v>
      </c>
      <c r="L79" s="264">
        <f t="shared" si="0"/>
        <v>0</v>
      </c>
      <c r="M79" s="264"/>
      <c r="N79" s="149"/>
      <c r="O79" s="150"/>
      <c r="P79" s="151"/>
      <c r="S79"/>
    </row>
    <row r="80" spans="1:19" ht="14.25" customHeight="1">
      <c r="C80" s="269" t="s">
        <v>317</v>
      </c>
      <c r="D80" s="270"/>
      <c r="E80" s="138"/>
      <c r="F80" s="138"/>
      <c r="G80" s="265"/>
      <c r="H80" s="260"/>
      <c r="I80" s="57" t="s">
        <v>324</v>
      </c>
      <c r="J80" s="58"/>
      <c r="K80" s="57" t="s">
        <v>325</v>
      </c>
      <c r="L80" s="260">
        <f t="shared" si="0"/>
        <v>0</v>
      </c>
      <c r="M80" s="260"/>
      <c r="N80" s="143"/>
      <c r="O80" s="144"/>
      <c r="P80" s="145"/>
      <c r="S80"/>
    </row>
    <row r="81" spans="1:19" ht="14.25" customHeight="1">
      <c r="C81" s="271"/>
      <c r="D81" s="272"/>
      <c r="E81" s="259"/>
      <c r="F81" s="259"/>
      <c r="G81" s="262"/>
      <c r="H81" s="263"/>
      <c r="I81" s="60" t="s">
        <v>324</v>
      </c>
      <c r="J81" s="100"/>
      <c r="K81" s="60" t="s">
        <v>325</v>
      </c>
      <c r="L81" s="263">
        <f t="shared" si="0"/>
        <v>0</v>
      </c>
      <c r="M81" s="263"/>
      <c r="N81" s="146"/>
      <c r="O81" s="147"/>
      <c r="P81" s="148"/>
      <c r="S81"/>
    </row>
    <row r="82" spans="1:19" ht="14.25" customHeight="1">
      <c r="C82" s="273"/>
      <c r="D82" s="274"/>
      <c r="E82" s="266"/>
      <c r="F82" s="266"/>
      <c r="G82" s="267"/>
      <c r="H82" s="264"/>
      <c r="I82" s="91" t="s">
        <v>324</v>
      </c>
      <c r="J82" s="99"/>
      <c r="K82" s="91" t="s">
        <v>325</v>
      </c>
      <c r="L82" s="264">
        <f t="shared" si="0"/>
        <v>0</v>
      </c>
      <c r="M82" s="264"/>
      <c r="N82" s="149"/>
      <c r="O82" s="150"/>
      <c r="P82" s="151"/>
      <c r="S82"/>
    </row>
    <row r="83" spans="1:19" ht="14.25" customHeight="1">
      <c r="C83" s="275" t="s">
        <v>318</v>
      </c>
      <c r="D83" s="276"/>
      <c r="E83" s="139"/>
      <c r="F83" s="139"/>
      <c r="G83" s="268"/>
      <c r="H83" s="258"/>
      <c r="I83" s="54" t="s">
        <v>324</v>
      </c>
      <c r="J83" s="51"/>
      <c r="K83" s="54" t="s">
        <v>325</v>
      </c>
      <c r="L83" s="258">
        <f t="shared" si="0"/>
        <v>0</v>
      </c>
      <c r="M83" s="258"/>
      <c r="N83" s="170"/>
      <c r="O83" s="171"/>
      <c r="P83" s="193"/>
      <c r="S83"/>
    </row>
    <row r="84" spans="1:19" ht="14.25" customHeight="1">
      <c r="C84" s="33"/>
      <c r="D84" s="33"/>
      <c r="E84" s="33"/>
      <c r="F84" s="33"/>
      <c r="G84" s="33"/>
      <c r="H84" s="33"/>
      <c r="I84" s="33"/>
      <c r="J84" s="33"/>
      <c r="K84" s="54" t="s">
        <v>328</v>
      </c>
      <c r="L84" s="258">
        <f>SUM(L62:M83)</f>
        <v>0</v>
      </c>
      <c r="M84" s="258"/>
      <c r="N84" s="33"/>
      <c r="O84" s="33"/>
      <c r="S84"/>
    </row>
    <row r="86" spans="1:19" ht="14.25" customHeight="1">
      <c r="A86" s="33"/>
      <c r="B86" s="33"/>
      <c r="C86" s="179" t="s">
        <v>307</v>
      </c>
      <c r="D86" s="179"/>
      <c r="E86" s="179"/>
      <c r="F86" s="255"/>
      <c r="G86" s="255"/>
      <c r="H86" s="255"/>
      <c r="I86" s="255"/>
      <c r="J86" s="255"/>
      <c r="K86" s="255"/>
      <c r="L86" s="255"/>
      <c r="M86" s="255"/>
      <c r="N86" s="255"/>
      <c r="O86" s="33"/>
      <c r="P86" s="33"/>
    </row>
    <row r="87" spans="1:19" ht="14.25" customHeight="1">
      <c r="A87" s="33"/>
      <c r="B87" s="33"/>
      <c r="C87" s="135" t="s">
        <v>332</v>
      </c>
      <c r="D87" s="135"/>
      <c r="E87" s="135"/>
      <c r="F87" s="135"/>
      <c r="G87" s="135" t="s">
        <v>315</v>
      </c>
      <c r="H87" s="135"/>
      <c r="I87" s="135"/>
      <c r="J87" s="135" t="s">
        <v>322</v>
      </c>
      <c r="K87" s="135"/>
      <c r="L87" s="135" t="s">
        <v>321</v>
      </c>
      <c r="M87" s="135"/>
      <c r="N87" s="135" t="s">
        <v>0</v>
      </c>
      <c r="O87" s="135"/>
      <c r="P87" s="135"/>
      <c r="S87"/>
    </row>
    <row r="88" spans="1:19" ht="14.25" customHeight="1">
      <c r="A88" s="33"/>
      <c r="B88" s="33"/>
      <c r="C88" s="179" t="s">
        <v>311</v>
      </c>
      <c r="D88" s="179"/>
      <c r="E88" s="179"/>
      <c r="F88" s="179"/>
      <c r="G88" s="258"/>
      <c r="H88" s="258"/>
      <c r="I88" s="54" t="s">
        <v>319</v>
      </c>
      <c r="J88" s="51">
        <f>120*0.3025</f>
        <v>36.299999999999997</v>
      </c>
      <c r="K88" s="54" t="s">
        <v>320</v>
      </c>
      <c r="L88" s="258">
        <f t="shared" ref="L88:L109" si="1">G88*J88</f>
        <v>0</v>
      </c>
      <c r="M88" s="258"/>
      <c r="N88" s="179"/>
      <c r="O88" s="179"/>
      <c r="P88" s="179"/>
      <c r="S88"/>
    </row>
    <row r="89" spans="1:19" ht="14.25" customHeight="1">
      <c r="A89" s="33"/>
      <c r="B89" s="33"/>
      <c r="C89" s="256" t="s">
        <v>312</v>
      </c>
      <c r="D89" s="257"/>
      <c r="E89" s="138"/>
      <c r="F89" s="138"/>
      <c r="G89" s="265"/>
      <c r="H89" s="260"/>
      <c r="I89" s="57" t="s">
        <v>324</v>
      </c>
      <c r="J89" s="58"/>
      <c r="K89" s="57" t="s">
        <v>325</v>
      </c>
      <c r="L89" s="260">
        <f t="shared" si="1"/>
        <v>0</v>
      </c>
      <c r="M89" s="260"/>
      <c r="N89" s="143" t="s">
        <v>323</v>
      </c>
      <c r="O89" s="144"/>
      <c r="P89" s="145"/>
      <c r="S89"/>
    </row>
    <row r="90" spans="1:19" ht="14.25" customHeight="1">
      <c r="A90" s="33"/>
      <c r="B90" s="33"/>
      <c r="C90" s="173"/>
      <c r="D90" s="261"/>
      <c r="E90" s="259"/>
      <c r="F90" s="259"/>
      <c r="G90" s="262"/>
      <c r="H90" s="263"/>
      <c r="I90" s="60" t="s">
        <v>324</v>
      </c>
      <c r="J90" s="100"/>
      <c r="K90" s="60" t="s">
        <v>325</v>
      </c>
      <c r="L90" s="263">
        <f t="shared" si="1"/>
        <v>0</v>
      </c>
      <c r="M90" s="263"/>
      <c r="N90" s="146"/>
      <c r="O90" s="147"/>
      <c r="P90" s="148"/>
      <c r="S90"/>
    </row>
    <row r="91" spans="1:19" ht="14.25" customHeight="1">
      <c r="A91" s="33"/>
      <c r="B91" s="33"/>
      <c r="C91" s="173"/>
      <c r="D91" s="261"/>
      <c r="E91" s="259"/>
      <c r="F91" s="259"/>
      <c r="G91" s="262"/>
      <c r="H91" s="263"/>
      <c r="I91" s="60" t="s">
        <v>324</v>
      </c>
      <c r="J91" s="100"/>
      <c r="K91" s="60" t="s">
        <v>325</v>
      </c>
      <c r="L91" s="263">
        <f t="shared" si="1"/>
        <v>0</v>
      </c>
      <c r="M91" s="263"/>
      <c r="N91" s="146"/>
      <c r="O91" s="147"/>
      <c r="P91" s="148"/>
      <c r="S91"/>
    </row>
    <row r="92" spans="1:19" ht="14.25" customHeight="1">
      <c r="A92" s="33"/>
      <c r="B92" s="33"/>
      <c r="C92" s="173"/>
      <c r="D92" s="261"/>
      <c r="E92" s="259"/>
      <c r="F92" s="259"/>
      <c r="G92" s="262"/>
      <c r="H92" s="263"/>
      <c r="I92" s="60" t="s">
        <v>324</v>
      </c>
      <c r="J92" s="100"/>
      <c r="K92" s="60" t="s">
        <v>325</v>
      </c>
      <c r="L92" s="263">
        <f t="shared" si="1"/>
        <v>0</v>
      </c>
      <c r="M92" s="263"/>
      <c r="N92" s="146"/>
      <c r="O92" s="147"/>
      <c r="P92" s="148"/>
      <c r="S92"/>
    </row>
    <row r="93" spans="1:19" ht="14.25" customHeight="1">
      <c r="A93" s="33"/>
      <c r="B93" s="33"/>
      <c r="C93" s="175"/>
      <c r="D93" s="185"/>
      <c r="E93" s="266"/>
      <c r="F93" s="266"/>
      <c r="G93" s="267"/>
      <c r="H93" s="264"/>
      <c r="I93" s="91" t="s">
        <v>324</v>
      </c>
      <c r="J93" s="99"/>
      <c r="K93" s="91" t="s">
        <v>325</v>
      </c>
      <c r="L93" s="264">
        <f t="shared" si="1"/>
        <v>0</v>
      </c>
      <c r="M93" s="264"/>
      <c r="N93" s="149"/>
      <c r="O93" s="150"/>
      <c r="P93" s="151"/>
      <c r="S93"/>
    </row>
    <row r="94" spans="1:19" ht="14.25" customHeight="1">
      <c r="C94" s="256" t="s">
        <v>313</v>
      </c>
      <c r="D94" s="257"/>
      <c r="E94" s="138"/>
      <c r="F94" s="138"/>
      <c r="G94" s="265"/>
      <c r="H94" s="260"/>
      <c r="I94" s="57" t="s">
        <v>324</v>
      </c>
      <c r="J94" s="58"/>
      <c r="K94" s="57" t="s">
        <v>325</v>
      </c>
      <c r="L94" s="260">
        <f t="shared" si="1"/>
        <v>0</v>
      </c>
      <c r="M94" s="260"/>
      <c r="N94" s="143" t="s">
        <v>327</v>
      </c>
      <c r="O94" s="144"/>
      <c r="P94" s="145"/>
      <c r="S94"/>
    </row>
    <row r="95" spans="1:19" ht="14.25" customHeight="1">
      <c r="C95" s="173"/>
      <c r="D95" s="261"/>
      <c r="E95" s="259"/>
      <c r="F95" s="259"/>
      <c r="G95" s="262"/>
      <c r="H95" s="263"/>
      <c r="I95" s="60" t="s">
        <v>324</v>
      </c>
      <c r="J95" s="100"/>
      <c r="K95" s="60" t="s">
        <v>325</v>
      </c>
      <c r="L95" s="263">
        <f t="shared" si="1"/>
        <v>0</v>
      </c>
      <c r="M95" s="263"/>
      <c r="N95" s="146"/>
      <c r="O95" s="147"/>
      <c r="P95" s="148"/>
      <c r="S95"/>
    </row>
    <row r="96" spans="1:19" ht="14.25" customHeight="1">
      <c r="C96" s="175"/>
      <c r="D96" s="185"/>
      <c r="E96" s="266"/>
      <c r="F96" s="266"/>
      <c r="G96" s="267"/>
      <c r="H96" s="264"/>
      <c r="I96" s="91" t="s">
        <v>324</v>
      </c>
      <c r="J96" s="99"/>
      <c r="K96" s="91" t="s">
        <v>325</v>
      </c>
      <c r="L96" s="264">
        <f t="shared" si="1"/>
        <v>0</v>
      </c>
      <c r="M96" s="264"/>
      <c r="N96" s="149"/>
      <c r="O96" s="150"/>
      <c r="P96" s="151"/>
      <c r="S96"/>
    </row>
    <row r="97" spans="1:19" ht="14.25" customHeight="1">
      <c r="C97" s="256" t="s">
        <v>314</v>
      </c>
      <c r="D97" s="257"/>
      <c r="E97" s="138"/>
      <c r="F97" s="138"/>
      <c r="G97" s="265"/>
      <c r="H97" s="260"/>
      <c r="I97" s="57" t="s">
        <v>324</v>
      </c>
      <c r="J97" s="58"/>
      <c r="K97" s="57" t="s">
        <v>325</v>
      </c>
      <c r="L97" s="260">
        <f t="shared" si="1"/>
        <v>0</v>
      </c>
      <c r="M97" s="260"/>
      <c r="N97" s="143" t="s">
        <v>326</v>
      </c>
      <c r="O97" s="144"/>
      <c r="P97" s="145"/>
      <c r="S97"/>
    </row>
    <row r="98" spans="1:19" ht="14.25" customHeight="1">
      <c r="C98" s="173"/>
      <c r="D98" s="261"/>
      <c r="E98" s="259"/>
      <c r="F98" s="259"/>
      <c r="G98" s="262"/>
      <c r="H98" s="263"/>
      <c r="I98" s="60" t="s">
        <v>324</v>
      </c>
      <c r="J98" s="100"/>
      <c r="K98" s="60" t="s">
        <v>325</v>
      </c>
      <c r="L98" s="263">
        <f t="shared" si="1"/>
        <v>0</v>
      </c>
      <c r="M98" s="263"/>
      <c r="N98" s="146"/>
      <c r="O98" s="147"/>
      <c r="P98" s="148"/>
      <c r="S98"/>
    </row>
    <row r="99" spans="1:19" ht="14.25" customHeight="1">
      <c r="C99" s="173"/>
      <c r="D99" s="261"/>
      <c r="E99" s="259"/>
      <c r="F99" s="259"/>
      <c r="G99" s="262"/>
      <c r="H99" s="263"/>
      <c r="I99" s="60" t="s">
        <v>324</v>
      </c>
      <c r="J99" s="100"/>
      <c r="K99" s="60" t="s">
        <v>325</v>
      </c>
      <c r="L99" s="263">
        <f t="shared" si="1"/>
        <v>0</v>
      </c>
      <c r="M99" s="263"/>
      <c r="N99" s="146"/>
      <c r="O99" s="147"/>
      <c r="P99" s="148"/>
      <c r="S99"/>
    </row>
    <row r="100" spans="1:19" ht="14.25" customHeight="1">
      <c r="C100" s="175"/>
      <c r="D100" s="185"/>
      <c r="E100" s="266"/>
      <c r="F100" s="266"/>
      <c r="G100" s="267"/>
      <c r="H100" s="264"/>
      <c r="I100" s="91" t="s">
        <v>324</v>
      </c>
      <c r="J100" s="99"/>
      <c r="K100" s="91" t="s">
        <v>325</v>
      </c>
      <c r="L100" s="264">
        <f t="shared" si="1"/>
        <v>0</v>
      </c>
      <c r="M100" s="264"/>
      <c r="N100" s="149"/>
      <c r="O100" s="150"/>
      <c r="P100" s="151"/>
      <c r="S100"/>
    </row>
    <row r="101" spans="1:19" ht="14.25" customHeight="1">
      <c r="C101" s="256" t="s">
        <v>316</v>
      </c>
      <c r="D101" s="257"/>
      <c r="E101" s="138"/>
      <c r="F101" s="138"/>
      <c r="G101" s="265"/>
      <c r="H101" s="260"/>
      <c r="I101" s="57" t="s">
        <v>324</v>
      </c>
      <c r="J101" s="58"/>
      <c r="K101" s="57" t="s">
        <v>325</v>
      </c>
      <c r="L101" s="260">
        <f t="shared" si="1"/>
        <v>0</v>
      </c>
      <c r="M101" s="260"/>
      <c r="N101" s="143" t="s">
        <v>327</v>
      </c>
      <c r="O101" s="144"/>
      <c r="P101" s="145"/>
      <c r="S101"/>
    </row>
    <row r="102" spans="1:19" ht="14.25" customHeight="1">
      <c r="C102" s="173"/>
      <c r="D102" s="261"/>
      <c r="E102" s="259"/>
      <c r="F102" s="259"/>
      <c r="G102" s="262"/>
      <c r="H102" s="263"/>
      <c r="I102" s="60" t="s">
        <v>324</v>
      </c>
      <c r="J102" s="100"/>
      <c r="K102" s="60" t="s">
        <v>325</v>
      </c>
      <c r="L102" s="263">
        <f t="shared" si="1"/>
        <v>0</v>
      </c>
      <c r="M102" s="263"/>
      <c r="N102" s="146"/>
      <c r="O102" s="147"/>
      <c r="P102" s="148"/>
      <c r="S102"/>
    </row>
    <row r="103" spans="1:19" ht="14.25" customHeight="1">
      <c r="C103" s="173"/>
      <c r="D103" s="261"/>
      <c r="E103" s="259"/>
      <c r="F103" s="259"/>
      <c r="G103" s="262"/>
      <c r="H103" s="263"/>
      <c r="I103" s="60" t="s">
        <v>324</v>
      </c>
      <c r="J103" s="100"/>
      <c r="K103" s="60" t="s">
        <v>325</v>
      </c>
      <c r="L103" s="263">
        <f t="shared" si="1"/>
        <v>0</v>
      </c>
      <c r="M103" s="263"/>
      <c r="N103" s="146"/>
      <c r="O103" s="147"/>
      <c r="P103" s="148"/>
      <c r="S103"/>
    </row>
    <row r="104" spans="1:19" ht="14.25" customHeight="1">
      <c r="C104" s="173"/>
      <c r="D104" s="261"/>
      <c r="E104" s="259"/>
      <c r="F104" s="259"/>
      <c r="G104" s="262"/>
      <c r="H104" s="263"/>
      <c r="I104" s="60" t="s">
        <v>324</v>
      </c>
      <c r="J104" s="100"/>
      <c r="K104" s="60" t="s">
        <v>325</v>
      </c>
      <c r="L104" s="263">
        <f t="shared" si="1"/>
        <v>0</v>
      </c>
      <c r="M104" s="263"/>
      <c r="N104" s="146"/>
      <c r="O104" s="147"/>
      <c r="P104" s="148"/>
      <c r="S104"/>
    </row>
    <row r="105" spans="1:19" ht="14.25" customHeight="1">
      <c r="C105" s="175"/>
      <c r="D105" s="185"/>
      <c r="E105" s="266"/>
      <c r="F105" s="266"/>
      <c r="G105" s="267"/>
      <c r="H105" s="264"/>
      <c r="I105" s="91" t="s">
        <v>324</v>
      </c>
      <c r="J105" s="99"/>
      <c r="K105" s="91" t="s">
        <v>325</v>
      </c>
      <c r="L105" s="264">
        <f t="shared" si="1"/>
        <v>0</v>
      </c>
      <c r="M105" s="264"/>
      <c r="N105" s="149"/>
      <c r="O105" s="150"/>
      <c r="P105" s="151"/>
      <c r="S105"/>
    </row>
    <row r="106" spans="1:19" ht="14.25" customHeight="1">
      <c r="C106" s="269" t="s">
        <v>317</v>
      </c>
      <c r="D106" s="270"/>
      <c r="E106" s="138"/>
      <c r="F106" s="138"/>
      <c r="G106" s="265"/>
      <c r="H106" s="260"/>
      <c r="I106" s="57" t="s">
        <v>324</v>
      </c>
      <c r="J106" s="58"/>
      <c r="K106" s="57" t="s">
        <v>325</v>
      </c>
      <c r="L106" s="260">
        <f t="shared" si="1"/>
        <v>0</v>
      </c>
      <c r="M106" s="260"/>
      <c r="N106" s="143"/>
      <c r="O106" s="144"/>
      <c r="P106" s="145"/>
      <c r="S106"/>
    </row>
    <row r="107" spans="1:19" ht="14.25" customHeight="1">
      <c r="C107" s="271"/>
      <c r="D107" s="272"/>
      <c r="E107" s="259"/>
      <c r="F107" s="259"/>
      <c r="G107" s="262"/>
      <c r="H107" s="263"/>
      <c r="I107" s="60" t="s">
        <v>324</v>
      </c>
      <c r="J107" s="100"/>
      <c r="K107" s="60" t="s">
        <v>325</v>
      </c>
      <c r="L107" s="263">
        <f t="shared" si="1"/>
        <v>0</v>
      </c>
      <c r="M107" s="263"/>
      <c r="N107" s="146"/>
      <c r="O107" s="147"/>
      <c r="P107" s="148"/>
      <c r="S107"/>
    </row>
    <row r="108" spans="1:19" ht="14.25" customHeight="1">
      <c r="C108" s="273"/>
      <c r="D108" s="274"/>
      <c r="E108" s="266"/>
      <c r="F108" s="266"/>
      <c r="G108" s="267"/>
      <c r="H108" s="264"/>
      <c r="I108" s="91" t="s">
        <v>324</v>
      </c>
      <c r="J108" s="99"/>
      <c r="K108" s="91" t="s">
        <v>325</v>
      </c>
      <c r="L108" s="264">
        <f t="shared" si="1"/>
        <v>0</v>
      </c>
      <c r="M108" s="264"/>
      <c r="N108" s="149"/>
      <c r="O108" s="150"/>
      <c r="P108" s="151"/>
      <c r="S108"/>
    </row>
    <row r="109" spans="1:19" ht="14.25" customHeight="1">
      <c r="C109" s="275" t="s">
        <v>318</v>
      </c>
      <c r="D109" s="276"/>
      <c r="E109" s="139"/>
      <c r="F109" s="139"/>
      <c r="G109" s="268"/>
      <c r="H109" s="258"/>
      <c r="I109" s="54" t="s">
        <v>324</v>
      </c>
      <c r="J109" s="51"/>
      <c r="K109" s="54" t="s">
        <v>325</v>
      </c>
      <c r="L109" s="258">
        <f t="shared" si="1"/>
        <v>0</v>
      </c>
      <c r="M109" s="258"/>
      <c r="N109" s="170"/>
      <c r="O109" s="171"/>
      <c r="P109" s="193"/>
      <c r="S109"/>
    </row>
    <row r="110" spans="1:19" ht="14.25" customHeight="1">
      <c r="C110" s="33"/>
      <c r="D110" s="33"/>
      <c r="E110" s="33"/>
      <c r="F110" s="33"/>
      <c r="G110" s="33"/>
      <c r="H110" s="33"/>
      <c r="I110" s="33"/>
      <c r="J110" s="33"/>
      <c r="K110" s="54" t="s">
        <v>328</v>
      </c>
      <c r="L110" s="258">
        <f>SUM(L88:M109)</f>
        <v>0</v>
      </c>
      <c r="M110" s="258"/>
      <c r="N110" s="33"/>
      <c r="O110" s="33"/>
      <c r="S110"/>
    </row>
    <row r="112" spans="1:19" ht="14.25" customHeight="1">
      <c r="A112" s="33"/>
      <c r="B112" s="33"/>
      <c r="C112" s="179" t="s">
        <v>308</v>
      </c>
      <c r="D112" s="179"/>
      <c r="E112" s="179"/>
      <c r="F112" s="255"/>
      <c r="G112" s="255"/>
      <c r="H112" s="255"/>
      <c r="I112" s="255"/>
      <c r="J112" s="255"/>
      <c r="K112" s="255"/>
      <c r="L112" s="255"/>
      <c r="M112" s="255"/>
      <c r="N112" s="255"/>
      <c r="O112" s="33"/>
      <c r="P112" s="33"/>
    </row>
    <row r="113" spans="1:19" ht="14.25" customHeight="1">
      <c r="A113" s="33"/>
      <c r="B113" s="33"/>
      <c r="C113" s="135" t="s">
        <v>332</v>
      </c>
      <c r="D113" s="135"/>
      <c r="E113" s="135"/>
      <c r="F113" s="135"/>
      <c r="G113" s="135" t="s">
        <v>315</v>
      </c>
      <c r="H113" s="135"/>
      <c r="I113" s="135"/>
      <c r="J113" s="135" t="s">
        <v>322</v>
      </c>
      <c r="K113" s="135"/>
      <c r="L113" s="135" t="s">
        <v>321</v>
      </c>
      <c r="M113" s="135"/>
      <c r="N113" s="135" t="s">
        <v>0</v>
      </c>
      <c r="O113" s="135"/>
      <c r="P113" s="135"/>
      <c r="S113"/>
    </row>
    <row r="114" spans="1:19" ht="14.25" customHeight="1">
      <c r="A114" s="33"/>
      <c r="B114" s="33"/>
      <c r="C114" s="179" t="s">
        <v>311</v>
      </c>
      <c r="D114" s="179"/>
      <c r="E114" s="179"/>
      <c r="F114" s="179"/>
      <c r="G114" s="258"/>
      <c r="H114" s="258"/>
      <c r="I114" s="54" t="s">
        <v>319</v>
      </c>
      <c r="J114" s="51">
        <f>120*0.3025</f>
        <v>36.299999999999997</v>
      </c>
      <c r="K114" s="54" t="s">
        <v>320</v>
      </c>
      <c r="L114" s="258">
        <f t="shared" ref="L114:L135" si="2">G114*J114</f>
        <v>0</v>
      </c>
      <c r="M114" s="258"/>
      <c r="N114" s="179"/>
      <c r="O114" s="179"/>
      <c r="P114" s="179"/>
      <c r="S114"/>
    </row>
    <row r="115" spans="1:19" ht="14.25" customHeight="1">
      <c r="A115" s="33"/>
      <c r="B115" s="33"/>
      <c r="C115" s="256" t="s">
        <v>312</v>
      </c>
      <c r="D115" s="257"/>
      <c r="E115" s="138"/>
      <c r="F115" s="138"/>
      <c r="G115" s="265"/>
      <c r="H115" s="260"/>
      <c r="I115" s="57" t="s">
        <v>324</v>
      </c>
      <c r="J115" s="58"/>
      <c r="K115" s="57" t="s">
        <v>325</v>
      </c>
      <c r="L115" s="260">
        <f t="shared" si="2"/>
        <v>0</v>
      </c>
      <c r="M115" s="260"/>
      <c r="N115" s="143" t="s">
        <v>323</v>
      </c>
      <c r="O115" s="144"/>
      <c r="P115" s="145"/>
      <c r="S115"/>
    </row>
    <row r="116" spans="1:19" ht="14.25" customHeight="1">
      <c r="A116" s="33"/>
      <c r="B116" s="33"/>
      <c r="C116" s="173"/>
      <c r="D116" s="261"/>
      <c r="E116" s="259"/>
      <c r="F116" s="259"/>
      <c r="G116" s="262"/>
      <c r="H116" s="263"/>
      <c r="I116" s="60" t="s">
        <v>324</v>
      </c>
      <c r="J116" s="100"/>
      <c r="K116" s="60" t="s">
        <v>325</v>
      </c>
      <c r="L116" s="263">
        <f t="shared" si="2"/>
        <v>0</v>
      </c>
      <c r="M116" s="263"/>
      <c r="N116" s="146"/>
      <c r="O116" s="147"/>
      <c r="P116" s="148"/>
      <c r="S116"/>
    </row>
    <row r="117" spans="1:19" ht="14.25" customHeight="1">
      <c r="A117" s="33"/>
      <c r="B117" s="33"/>
      <c r="C117" s="173"/>
      <c r="D117" s="261"/>
      <c r="E117" s="259"/>
      <c r="F117" s="259"/>
      <c r="G117" s="262"/>
      <c r="H117" s="263"/>
      <c r="I117" s="60" t="s">
        <v>324</v>
      </c>
      <c r="J117" s="100"/>
      <c r="K117" s="60" t="s">
        <v>325</v>
      </c>
      <c r="L117" s="263">
        <f t="shared" si="2"/>
        <v>0</v>
      </c>
      <c r="M117" s="263"/>
      <c r="N117" s="146"/>
      <c r="O117" s="147"/>
      <c r="P117" s="148"/>
      <c r="S117"/>
    </row>
    <row r="118" spans="1:19" ht="14.25" customHeight="1">
      <c r="A118" s="33"/>
      <c r="B118" s="33"/>
      <c r="C118" s="173"/>
      <c r="D118" s="261"/>
      <c r="E118" s="259"/>
      <c r="F118" s="259"/>
      <c r="G118" s="262"/>
      <c r="H118" s="263"/>
      <c r="I118" s="60" t="s">
        <v>324</v>
      </c>
      <c r="J118" s="100"/>
      <c r="K118" s="60" t="s">
        <v>325</v>
      </c>
      <c r="L118" s="263">
        <f t="shared" si="2"/>
        <v>0</v>
      </c>
      <c r="M118" s="263"/>
      <c r="N118" s="146"/>
      <c r="O118" s="147"/>
      <c r="P118" s="148"/>
      <c r="S118"/>
    </row>
    <row r="119" spans="1:19" ht="14.25" customHeight="1">
      <c r="A119" s="33"/>
      <c r="B119" s="33"/>
      <c r="C119" s="175"/>
      <c r="D119" s="185"/>
      <c r="E119" s="266"/>
      <c r="F119" s="266"/>
      <c r="G119" s="267"/>
      <c r="H119" s="264"/>
      <c r="I119" s="91" t="s">
        <v>324</v>
      </c>
      <c r="J119" s="99"/>
      <c r="K119" s="91" t="s">
        <v>325</v>
      </c>
      <c r="L119" s="264">
        <f t="shared" si="2"/>
        <v>0</v>
      </c>
      <c r="M119" s="264"/>
      <c r="N119" s="149"/>
      <c r="O119" s="150"/>
      <c r="P119" s="151"/>
      <c r="S119"/>
    </row>
    <row r="120" spans="1:19" ht="14.25" customHeight="1">
      <c r="C120" s="256" t="s">
        <v>313</v>
      </c>
      <c r="D120" s="257"/>
      <c r="E120" s="138"/>
      <c r="F120" s="138"/>
      <c r="G120" s="265"/>
      <c r="H120" s="260"/>
      <c r="I120" s="57" t="s">
        <v>324</v>
      </c>
      <c r="J120" s="58"/>
      <c r="K120" s="57" t="s">
        <v>325</v>
      </c>
      <c r="L120" s="260">
        <f t="shared" si="2"/>
        <v>0</v>
      </c>
      <c r="M120" s="260"/>
      <c r="N120" s="143" t="s">
        <v>327</v>
      </c>
      <c r="O120" s="144"/>
      <c r="P120" s="145"/>
      <c r="S120"/>
    </row>
    <row r="121" spans="1:19" ht="14.25" customHeight="1">
      <c r="C121" s="173"/>
      <c r="D121" s="261"/>
      <c r="E121" s="259"/>
      <c r="F121" s="259"/>
      <c r="G121" s="262"/>
      <c r="H121" s="263"/>
      <c r="I121" s="60" t="s">
        <v>324</v>
      </c>
      <c r="J121" s="100"/>
      <c r="K121" s="60" t="s">
        <v>325</v>
      </c>
      <c r="L121" s="263">
        <f t="shared" si="2"/>
        <v>0</v>
      </c>
      <c r="M121" s="263"/>
      <c r="N121" s="146"/>
      <c r="O121" s="147"/>
      <c r="P121" s="148"/>
      <c r="S121"/>
    </row>
    <row r="122" spans="1:19" ht="14.25" customHeight="1">
      <c r="C122" s="175"/>
      <c r="D122" s="185"/>
      <c r="E122" s="266"/>
      <c r="F122" s="266"/>
      <c r="G122" s="267"/>
      <c r="H122" s="264"/>
      <c r="I122" s="91" t="s">
        <v>324</v>
      </c>
      <c r="J122" s="99"/>
      <c r="K122" s="91" t="s">
        <v>325</v>
      </c>
      <c r="L122" s="264">
        <f t="shared" si="2"/>
        <v>0</v>
      </c>
      <c r="M122" s="264"/>
      <c r="N122" s="149"/>
      <c r="O122" s="150"/>
      <c r="P122" s="151"/>
      <c r="S122"/>
    </row>
    <row r="123" spans="1:19" ht="14.25" customHeight="1">
      <c r="C123" s="256" t="s">
        <v>314</v>
      </c>
      <c r="D123" s="257"/>
      <c r="E123" s="138"/>
      <c r="F123" s="138"/>
      <c r="G123" s="265"/>
      <c r="H123" s="260"/>
      <c r="I123" s="57" t="s">
        <v>324</v>
      </c>
      <c r="J123" s="58"/>
      <c r="K123" s="57" t="s">
        <v>325</v>
      </c>
      <c r="L123" s="260">
        <f t="shared" si="2"/>
        <v>0</v>
      </c>
      <c r="M123" s="260"/>
      <c r="N123" s="143" t="s">
        <v>326</v>
      </c>
      <c r="O123" s="144"/>
      <c r="P123" s="145"/>
      <c r="S123"/>
    </row>
    <row r="124" spans="1:19" ht="14.25" customHeight="1">
      <c r="C124" s="173"/>
      <c r="D124" s="261"/>
      <c r="E124" s="259"/>
      <c r="F124" s="259"/>
      <c r="G124" s="262"/>
      <c r="H124" s="263"/>
      <c r="I124" s="60" t="s">
        <v>324</v>
      </c>
      <c r="J124" s="100"/>
      <c r="K124" s="60" t="s">
        <v>325</v>
      </c>
      <c r="L124" s="263">
        <f t="shared" si="2"/>
        <v>0</v>
      </c>
      <c r="M124" s="263"/>
      <c r="N124" s="146"/>
      <c r="O124" s="147"/>
      <c r="P124" s="148"/>
      <c r="S124"/>
    </row>
    <row r="125" spans="1:19" ht="14.25" customHeight="1">
      <c r="C125" s="173"/>
      <c r="D125" s="261"/>
      <c r="E125" s="259"/>
      <c r="F125" s="259"/>
      <c r="G125" s="262"/>
      <c r="H125" s="263"/>
      <c r="I125" s="60" t="s">
        <v>324</v>
      </c>
      <c r="J125" s="100"/>
      <c r="K125" s="60" t="s">
        <v>325</v>
      </c>
      <c r="L125" s="263">
        <f t="shared" si="2"/>
        <v>0</v>
      </c>
      <c r="M125" s="263"/>
      <c r="N125" s="146"/>
      <c r="O125" s="147"/>
      <c r="P125" s="148"/>
      <c r="S125"/>
    </row>
    <row r="126" spans="1:19" ht="14.25" customHeight="1">
      <c r="C126" s="175"/>
      <c r="D126" s="185"/>
      <c r="E126" s="266"/>
      <c r="F126" s="266"/>
      <c r="G126" s="267"/>
      <c r="H126" s="264"/>
      <c r="I126" s="91" t="s">
        <v>324</v>
      </c>
      <c r="J126" s="99"/>
      <c r="K126" s="91" t="s">
        <v>325</v>
      </c>
      <c r="L126" s="264">
        <f t="shared" si="2"/>
        <v>0</v>
      </c>
      <c r="M126" s="264"/>
      <c r="N126" s="149"/>
      <c r="O126" s="150"/>
      <c r="P126" s="151"/>
      <c r="S126"/>
    </row>
    <row r="127" spans="1:19" ht="14.25" customHeight="1">
      <c r="C127" s="256" t="s">
        <v>316</v>
      </c>
      <c r="D127" s="257"/>
      <c r="E127" s="138"/>
      <c r="F127" s="138"/>
      <c r="G127" s="265"/>
      <c r="H127" s="260"/>
      <c r="I127" s="57" t="s">
        <v>324</v>
      </c>
      <c r="J127" s="58"/>
      <c r="K127" s="57" t="s">
        <v>325</v>
      </c>
      <c r="L127" s="260">
        <f t="shared" si="2"/>
        <v>0</v>
      </c>
      <c r="M127" s="260"/>
      <c r="N127" s="143" t="s">
        <v>327</v>
      </c>
      <c r="O127" s="144"/>
      <c r="P127" s="145"/>
      <c r="S127"/>
    </row>
    <row r="128" spans="1:19" ht="14.25" customHeight="1">
      <c r="C128" s="173"/>
      <c r="D128" s="261"/>
      <c r="E128" s="259"/>
      <c r="F128" s="259"/>
      <c r="G128" s="262"/>
      <c r="H128" s="263"/>
      <c r="I128" s="60" t="s">
        <v>324</v>
      </c>
      <c r="J128" s="100"/>
      <c r="K128" s="60" t="s">
        <v>325</v>
      </c>
      <c r="L128" s="263">
        <f t="shared" si="2"/>
        <v>0</v>
      </c>
      <c r="M128" s="263"/>
      <c r="N128" s="146"/>
      <c r="O128" s="147"/>
      <c r="P128" s="148"/>
      <c r="S128"/>
    </row>
    <row r="129" spans="1:19" ht="14.25" customHeight="1">
      <c r="C129" s="173"/>
      <c r="D129" s="261"/>
      <c r="E129" s="259"/>
      <c r="F129" s="259"/>
      <c r="G129" s="262"/>
      <c r="H129" s="263"/>
      <c r="I129" s="60" t="s">
        <v>324</v>
      </c>
      <c r="J129" s="100"/>
      <c r="K129" s="60" t="s">
        <v>325</v>
      </c>
      <c r="L129" s="263">
        <f t="shared" si="2"/>
        <v>0</v>
      </c>
      <c r="M129" s="263"/>
      <c r="N129" s="146"/>
      <c r="O129" s="147"/>
      <c r="P129" s="148"/>
      <c r="S129"/>
    </row>
    <row r="130" spans="1:19" ht="14.25" customHeight="1">
      <c r="C130" s="173"/>
      <c r="D130" s="261"/>
      <c r="E130" s="259"/>
      <c r="F130" s="259"/>
      <c r="G130" s="262"/>
      <c r="H130" s="263"/>
      <c r="I130" s="60" t="s">
        <v>324</v>
      </c>
      <c r="J130" s="100"/>
      <c r="K130" s="60" t="s">
        <v>325</v>
      </c>
      <c r="L130" s="263">
        <f t="shared" si="2"/>
        <v>0</v>
      </c>
      <c r="M130" s="263"/>
      <c r="N130" s="146"/>
      <c r="O130" s="147"/>
      <c r="P130" s="148"/>
      <c r="S130"/>
    </row>
    <row r="131" spans="1:19" ht="14.25" customHeight="1">
      <c r="C131" s="175"/>
      <c r="D131" s="185"/>
      <c r="E131" s="266"/>
      <c r="F131" s="266"/>
      <c r="G131" s="267"/>
      <c r="H131" s="264"/>
      <c r="I131" s="91" t="s">
        <v>324</v>
      </c>
      <c r="J131" s="99"/>
      <c r="K131" s="91" t="s">
        <v>325</v>
      </c>
      <c r="L131" s="264">
        <f t="shared" si="2"/>
        <v>0</v>
      </c>
      <c r="M131" s="264"/>
      <c r="N131" s="149"/>
      <c r="O131" s="150"/>
      <c r="P131" s="151"/>
      <c r="S131"/>
    </row>
    <row r="132" spans="1:19" ht="14.25" customHeight="1">
      <c r="C132" s="269" t="s">
        <v>317</v>
      </c>
      <c r="D132" s="270"/>
      <c r="E132" s="138"/>
      <c r="F132" s="138"/>
      <c r="G132" s="265"/>
      <c r="H132" s="260"/>
      <c r="I132" s="57" t="s">
        <v>324</v>
      </c>
      <c r="J132" s="58"/>
      <c r="K132" s="57" t="s">
        <v>325</v>
      </c>
      <c r="L132" s="260">
        <f t="shared" si="2"/>
        <v>0</v>
      </c>
      <c r="M132" s="260"/>
      <c r="N132" s="143"/>
      <c r="O132" s="144"/>
      <c r="P132" s="145"/>
      <c r="S132"/>
    </row>
    <row r="133" spans="1:19" ht="14.25" customHeight="1">
      <c r="C133" s="271"/>
      <c r="D133" s="272"/>
      <c r="E133" s="259"/>
      <c r="F133" s="259"/>
      <c r="G133" s="262"/>
      <c r="H133" s="263"/>
      <c r="I133" s="60" t="s">
        <v>324</v>
      </c>
      <c r="J133" s="100"/>
      <c r="K133" s="60" t="s">
        <v>325</v>
      </c>
      <c r="L133" s="263">
        <f t="shared" si="2"/>
        <v>0</v>
      </c>
      <c r="M133" s="263"/>
      <c r="N133" s="146"/>
      <c r="O133" s="147"/>
      <c r="P133" s="148"/>
      <c r="S133"/>
    </row>
    <row r="134" spans="1:19" ht="14.25" customHeight="1">
      <c r="C134" s="273"/>
      <c r="D134" s="274"/>
      <c r="E134" s="266"/>
      <c r="F134" s="266"/>
      <c r="G134" s="267"/>
      <c r="H134" s="264"/>
      <c r="I134" s="91" t="s">
        <v>324</v>
      </c>
      <c r="J134" s="99"/>
      <c r="K134" s="91" t="s">
        <v>325</v>
      </c>
      <c r="L134" s="264">
        <f t="shared" si="2"/>
        <v>0</v>
      </c>
      <c r="M134" s="264"/>
      <c r="N134" s="149"/>
      <c r="O134" s="150"/>
      <c r="P134" s="151"/>
      <c r="S134"/>
    </row>
    <row r="135" spans="1:19" ht="14.25" customHeight="1">
      <c r="C135" s="275" t="s">
        <v>318</v>
      </c>
      <c r="D135" s="276"/>
      <c r="E135" s="139"/>
      <c r="F135" s="139"/>
      <c r="G135" s="268"/>
      <c r="H135" s="258"/>
      <c r="I135" s="54" t="s">
        <v>324</v>
      </c>
      <c r="J135" s="51"/>
      <c r="K135" s="54" t="s">
        <v>325</v>
      </c>
      <c r="L135" s="258">
        <f t="shared" si="2"/>
        <v>0</v>
      </c>
      <c r="M135" s="258"/>
      <c r="N135" s="170"/>
      <c r="O135" s="171"/>
      <c r="P135" s="193"/>
      <c r="S135"/>
    </row>
    <row r="136" spans="1:19" ht="14.25" customHeight="1">
      <c r="C136" s="33"/>
      <c r="D136" s="33"/>
      <c r="E136" s="33"/>
      <c r="F136" s="33"/>
      <c r="G136" s="33"/>
      <c r="H136" s="33"/>
      <c r="I136" s="33"/>
      <c r="J136" s="33"/>
      <c r="K136" s="54" t="s">
        <v>328</v>
      </c>
      <c r="L136" s="258">
        <f>SUM(L114:M135)</f>
        <v>0</v>
      </c>
      <c r="M136" s="258"/>
      <c r="N136" s="33"/>
      <c r="O136" s="33"/>
      <c r="S136"/>
    </row>
    <row r="139" spans="1:19" s="2" customFormat="1" ht="15" customHeight="1">
      <c r="A139" s="4" t="s">
        <v>498</v>
      </c>
      <c r="C139" s="4"/>
      <c r="D139" s="4"/>
      <c r="E139" s="4"/>
      <c r="F139" s="4"/>
      <c r="G139" s="4"/>
      <c r="H139" s="4"/>
      <c r="I139" s="4"/>
      <c r="J139" s="4"/>
      <c r="K139" s="4"/>
      <c r="L139" s="4"/>
      <c r="M139" s="4"/>
      <c r="N139" s="4"/>
      <c r="O139" s="4"/>
      <c r="P139" s="4"/>
      <c r="Q139" s="4"/>
    </row>
    <row r="140" spans="1:19" ht="30" customHeight="1">
      <c r="A140" s="132" t="s">
        <v>499</v>
      </c>
      <c r="B140" s="132"/>
      <c r="C140" s="132"/>
      <c r="D140" s="132"/>
      <c r="E140" s="132"/>
      <c r="F140" s="132"/>
      <c r="G140" s="132"/>
      <c r="H140" s="132"/>
      <c r="I140" s="132"/>
      <c r="J140" s="132"/>
      <c r="K140" s="132"/>
      <c r="L140" s="132"/>
      <c r="M140" s="132"/>
      <c r="N140" s="132"/>
      <c r="O140" s="132"/>
      <c r="P140" s="132"/>
    </row>
    <row r="141" spans="1:19">
      <c r="B141" s="135" t="s">
        <v>500</v>
      </c>
      <c r="C141" s="135"/>
      <c r="D141" s="135"/>
      <c r="E141" s="135"/>
      <c r="F141" s="135" t="s">
        <v>501</v>
      </c>
      <c r="G141" s="135"/>
      <c r="H141" s="135"/>
      <c r="I141" s="135"/>
      <c r="J141" s="135"/>
      <c r="K141" s="135" t="s">
        <v>502</v>
      </c>
      <c r="L141" s="135"/>
      <c r="M141" s="135"/>
      <c r="N141" s="135"/>
    </row>
    <row r="142" spans="1:19">
      <c r="B142" s="190"/>
      <c r="C142" s="190"/>
      <c r="D142" s="190"/>
      <c r="E142" s="190"/>
      <c r="F142" s="190"/>
      <c r="G142" s="190"/>
      <c r="H142" s="190"/>
      <c r="I142" s="190"/>
      <c r="J142" s="190"/>
      <c r="K142" s="190"/>
      <c r="L142" s="190"/>
      <c r="M142" s="190"/>
      <c r="N142" s="190"/>
    </row>
    <row r="143" spans="1:19">
      <c r="B143" s="190"/>
      <c r="C143" s="190"/>
      <c r="D143" s="190"/>
      <c r="E143" s="190"/>
      <c r="F143" s="190"/>
      <c r="G143" s="190"/>
      <c r="H143" s="190"/>
      <c r="I143" s="190"/>
      <c r="J143" s="190"/>
      <c r="K143" s="190"/>
      <c r="L143" s="190"/>
      <c r="M143" s="190"/>
      <c r="N143" s="190"/>
    </row>
    <row r="144" spans="1:19">
      <c r="B144" s="190"/>
      <c r="C144" s="190"/>
      <c r="D144" s="190"/>
      <c r="E144" s="190"/>
      <c r="F144" s="190"/>
      <c r="G144" s="190"/>
      <c r="H144" s="190"/>
      <c r="I144" s="190"/>
      <c r="J144" s="190"/>
      <c r="K144" s="190"/>
      <c r="L144" s="190"/>
      <c r="M144" s="190"/>
      <c r="N144" s="190"/>
    </row>
    <row r="145" spans="2:14">
      <c r="B145" s="190"/>
      <c r="C145" s="190"/>
      <c r="D145" s="190"/>
      <c r="E145" s="190"/>
      <c r="F145" s="190"/>
      <c r="G145" s="190"/>
      <c r="H145" s="190"/>
      <c r="I145" s="190"/>
      <c r="J145" s="190"/>
      <c r="K145" s="190"/>
      <c r="L145" s="190"/>
      <c r="M145" s="190"/>
      <c r="N145" s="190"/>
    </row>
    <row r="146" spans="2:14">
      <c r="B146" s="190"/>
      <c r="C146" s="190"/>
      <c r="D146" s="190"/>
      <c r="E146" s="190"/>
      <c r="F146" s="190"/>
      <c r="G146" s="190"/>
      <c r="H146" s="190"/>
      <c r="I146" s="190"/>
      <c r="J146" s="190"/>
      <c r="K146" s="190"/>
      <c r="L146" s="190"/>
      <c r="M146" s="190"/>
      <c r="N146" s="190"/>
    </row>
    <row r="147" spans="2:14">
      <c r="H147" s="33" t="s">
        <v>503</v>
      </c>
    </row>
    <row r="171" spans="1:17" s="2" customFormat="1" ht="15" customHeight="1">
      <c r="A171" s="4" t="s">
        <v>333</v>
      </c>
      <c r="C171" s="4"/>
      <c r="D171" s="4"/>
      <c r="E171" s="4"/>
      <c r="F171" s="4"/>
      <c r="G171" s="4"/>
      <c r="H171" s="4"/>
      <c r="I171" s="4"/>
      <c r="J171" s="4"/>
      <c r="K171" s="4"/>
      <c r="L171" s="4"/>
      <c r="M171" s="4"/>
      <c r="N171" s="4"/>
      <c r="O171" s="4"/>
      <c r="P171" s="4"/>
      <c r="Q171" s="4"/>
    </row>
    <row r="172" spans="1:17" s="2" customFormat="1" ht="30" customHeight="1">
      <c r="A172" s="132" t="s">
        <v>334</v>
      </c>
      <c r="B172" s="132"/>
      <c r="C172" s="132"/>
      <c r="D172" s="132"/>
      <c r="E172" s="132"/>
      <c r="F172" s="132"/>
      <c r="G172" s="132"/>
      <c r="H172" s="132"/>
      <c r="I172" s="132"/>
      <c r="J172" s="132"/>
      <c r="K172" s="132"/>
      <c r="L172" s="132"/>
      <c r="M172" s="132"/>
      <c r="N172" s="132"/>
      <c r="O172" s="132"/>
      <c r="P172" s="132"/>
      <c r="Q172" s="27"/>
    </row>
  </sheetData>
  <mergeCells count="339">
    <mergeCell ref="B144:E144"/>
    <mergeCell ref="F144:J144"/>
    <mergeCell ref="K144:N144"/>
    <mergeCell ref="B145:E145"/>
    <mergeCell ref="F145:J145"/>
    <mergeCell ref="K145:N145"/>
    <mergeCell ref="B146:E146"/>
    <mergeCell ref="F146:J146"/>
    <mergeCell ref="K146:N146"/>
    <mergeCell ref="A140:P140"/>
    <mergeCell ref="B141:E141"/>
    <mergeCell ref="F141:J141"/>
    <mergeCell ref="K141:N141"/>
    <mergeCell ref="B142:E142"/>
    <mergeCell ref="F142:J142"/>
    <mergeCell ref="K142:N142"/>
    <mergeCell ref="B143:E143"/>
    <mergeCell ref="F143:J143"/>
    <mergeCell ref="K143:N143"/>
    <mergeCell ref="I38:K38"/>
    <mergeCell ref="L38:N38"/>
    <mergeCell ref="F39:H39"/>
    <mergeCell ref="I39:K39"/>
    <mergeCell ref="L39:N39"/>
    <mergeCell ref="C40:E40"/>
    <mergeCell ref="F37:H37"/>
    <mergeCell ref="I37:K37"/>
    <mergeCell ref="L103:M103"/>
    <mergeCell ref="A45:P45"/>
    <mergeCell ref="C47:E49"/>
    <mergeCell ref="C50:E52"/>
    <mergeCell ref="C53:E55"/>
    <mergeCell ref="F41:N41"/>
    <mergeCell ref="F40:H40"/>
    <mergeCell ref="I40:K40"/>
    <mergeCell ref="L40:N40"/>
    <mergeCell ref="C37:E37"/>
    <mergeCell ref="L37:N37"/>
    <mergeCell ref="F38:H38"/>
    <mergeCell ref="N101:P105"/>
    <mergeCell ref="E104:F104"/>
    <mergeCell ref="G104:H104"/>
    <mergeCell ref="L104:M104"/>
    <mergeCell ref="E65:F65"/>
    <mergeCell ref="G65:H65"/>
    <mergeCell ref="L65:M65"/>
    <mergeCell ref="E90:F90"/>
    <mergeCell ref="G90:H90"/>
    <mergeCell ref="L90:M90"/>
    <mergeCell ref="L125:M125"/>
    <mergeCell ref="E126:F126"/>
    <mergeCell ref="G126:H126"/>
    <mergeCell ref="L126:M126"/>
    <mergeCell ref="C114:F114"/>
    <mergeCell ref="G114:H114"/>
    <mergeCell ref="L114:M114"/>
    <mergeCell ref="L108:M108"/>
    <mergeCell ref="E109:F109"/>
    <mergeCell ref="G109:H109"/>
    <mergeCell ref="L109:M109"/>
    <mergeCell ref="E102:F102"/>
    <mergeCell ref="G102:H102"/>
    <mergeCell ref="L102:M102"/>
    <mergeCell ref="N120:P122"/>
    <mergeCell ref="C135:D135"/>
    <mergeCell ref="C109:D109"/>
    <mergeCell ref="C83:D83"/>
    <mergeCell ref="A172:P172"/>
    <mergeCell ref="L136:M136"/>
    <mergeCell ref="C132:D134"/>
    <mergeCell ref="E132:F132"/>
    <mergeCell ref="G132:H132"/>
    <mergeCell ref="L132:M132"/>
    <mergeCell ref="N132:P134"/>
    <mergeCell ref="E133:F133"/>
    <mergeCell ref="G133:H133"/>
    <mergeCell ref="L133:M133"/>
    <mergeCell ref="E134:F134"/>
    <mergeCell ref="G134:H134"/>
    <mergeCell ref="L134:M134"/>
    <mergeCell ref="E135:F135"/>
    <mergeCell ref="G135:H135"/>
    <mergeCell ref="L135:M135"/>
    <mergeCell ref="N135:P135"/>
    <mergeCell ref="C127:D131"/>
    <mergeCell ref="E127:F127"/>
    <mergeCell ref="G127:H127"/>
    <mergeCell ref="C123:D126"/>
    <mergeCell ref="E123:F123"/>
    <mergeCell ref="G123:H123"/>
    <mergeCell ref="L123:M123"/>
    <mergeCell ref="N123:P126"/>
    <mergeCell ref="E124:F124"/>
    <mergeCell ref="G124:H124"/>
    <mergeCell ref="L124:M124"/>
    <mergeCell ref="E125:F125"/>
    <mergeCell ref="G125:H125"/>
    <mergeCell ref="N127:P131"/>
    <mergeCell ref="E129:F129"/>
    <mergeCell ref="G129:H129"/>
    <mergeCell ref="L129:M129"/>
    <mergeCell ref="E130:F130"/>
    <mergeCell ref="G130:H130"/>
    <mergeCell ref="L130:M130"/>
    <mergeCell ref="E131:F131"/>
    <mergeCell ref="G131:H131"/>
    <mergeCell ref="L131:M131"/>
    <mergeCell ref="E128:F128"/>
    <mergeCell ref="G128:H128"/>
    <mergeCell ref="L128:M128"/>
    <mergeCell ref="L127:M127"/>
    <mergeCell ref="C120:D122"/>
    <mergeCell ref="E120:F120"/>
    <mergeCell ref="G120:H120"/>
    <mergeCell ref="L120:M120"/>
    <mergeCell ref="E116:F116"/>
    <mergeCell ref="G116:H116"/>
    <mergeCell ref="L116:M116"/>
    <mergeCell ref="E118:F118"/>
    <mergeCell ref="G118:H118"/>
    <mergeCell ref="L118:M118"/>
    <mergeCell ref="E117:F117"/>
    <mergeCell ref="G117:H117"/>
    <mergeCell ref="L117:M117"/>
    <mergeCell ref="E121:F121"/>
    <mergeCell ref="G121:H121"/>
    <mergeCell ref="L121:M121"/>
    <mergeCell ref="E122:F122"/>
    <mergeCell ref="G122:H122"/>
    <mergeCell ref="L122:M122"/>
    <mergeCell ref="E119:F119"/>
    <mergeCell ref="G119:H119"/>
    <mergeCell ref="L119:M119"/>
    <mergeCell ref="N114:P114"/>
    <mergeCell ref="C115:D119"/>
    <mergeCell ref="E115:F115"/>
    <mergeCell ref="G115:H115"/>
    <mergeCell ref="L115:M115"/>
    <mergeCell ref="N115:P119"/>
    <mergeCell ref="C112:E112"/>
    <mergeCell ref="F112:N112"/>
    <mergeCell ref="C113:F113"/>
    <mergeCell ref="G113:I113"/>
    <mergeCell ref="J113:K113"/>
    <mergeCell ref="L113:M113"/>
    <mergeCell ref="N113:P113"/>
    <mergeCell ref="N109:P109"/>
    <mergeCell ref="L110:M110"/>
    <mergeCell ref="C106:D108"/>
    <mergeCell ref="E106:F106"/>
    <mergeCell ref="G106:H106"/>
    <mergeCell ref="L106:M106"/>
    <mergeCell ref="N106:P108"/>
    <mergeCell ref="E107:F107"/>
    <mergeCell ref="G107:H107"/>
    <mergeCell ref="L107:M107"/>
    <mergeCell ref="E108:F108"/>
    <mergeCell ref="G108:H108"/>
    <mergeCell ref="E105:F105"/>
    <mergeCell ref="G105:H105"/>
    <mergeCell ref="L105:M105"/>
    <mergeCell ref="C101:D105"/>
    <mergeCell ref="E101:F101"/>
    <mergeCell ref="G101:H101"/>
    <mergeCell ref="L101:M101"/>
    <mergeCell ref="E103:F103"/>
    <mergeCell ref="G103:H103"/>
    <mergeCell ref="C97:D100"/>
    <mergeCell ref="E97:F97"/>
    <mergeCell ref="G97:H97"/>
    <mergeCell ref="L97:M97"/>
    <mergeCell ref="N97:P100"/>
    <mergeCell ref="E98:F98"/>
    <mergeCell ref="G98:H98"/>
    <mergeCell ref="L98:M98"/>
    <mergeCell ref="E99:F99"/>
    <mergeCell ref="G99:H99"/>
    <mergeCell ref="N94:P96"/>
    <mergeCell ref="E95:F95"/>
    <mergeCell ref="G95:H95"/>
    <mergeCell ref="L95:M95"/>
    <mergeCell ref="E96:F96"/>
    <mergeCell ref="G96:H96"/>
    <mergeCell ref="L96:M96"/>
    <mergeCell ref="L99:M99"/>
    <mergeCell ref="E100:F100"/>
    <mergeCell ref="G100:H100"/>
    <mergeCell ref="L100:M100"/>
    <mergeCell ref="C94:D96"/>
    <mergeCell ref="E94:F94"/>
    <mergeCell ref="G94:H94"/>
    <mergeCell ref="L94:M94"/>
    <mergeCell ref="E91:F91"/>
    <mergeCell ref="G91:H91"/>
    <mergeCell ref="L91:M91"/>
    <mergeCell ref="E92:F92"/>
    <mergeCell ref="G92:H92"/>
    <mergeCell ref="L92:M92"/>
    <mergeCell ref="C88:F88"/>
    <mergeCell ref="G88:H88"/>
    <mergeCell ref="L88:M88"/>
    <mergeCell ref="N88:P88"/>
    <mergeCell ref="C89:D93"/>
    <mergeCell ref="E89:F89"/>
    <mergeCell ref="G89:H89"/>
    <mergeCell ref="L89:M89"/>
    <mergeCell ref="N89:P93"/>
    <mergeCell ref="E93:F93"/>
    <mergeCell ref="G93:H93"/>
    <mergeCell ref="L93:M93"/>
    <mergeCell ref="L84:M84"/>
    <mergeCell ref="C86:E86"/>
    <mergeCell ref="F86:N86"/>
    <mergeCell ref="C87:F87"/>
    <mergeCell ref="G87:I87"/>
    <mergeCell ref="J87:K87"/>
    <mergeCell ref="L87:M87"/>
    <mergeCell ref="N87:P87"/>
    <mergeCell ref="L82:M82"/>
    <mergeCell ref="E83:F83"/>
    <mergeCell ref="G83:H83"/>
    <mergeCell ref="L83:M83"/>
    <mergeCell ref="N83:P83"/>
    <mergeCell ref="C80:D82"/>
    <mergeCell ref="E80:F80"/>
    <mergeCell ref="G80:H80"/>
    <mergeCell ref="L80:M80"/>
    <mergeCell ref="N80:P82"/>
    <mergeCell ref="E81:F81"/>
    <mergeCell ref="G81:H81"/>
    <mergeCell ref="L81:M81"/>
    <mergeCell ref="E82:F82"/>
    <mergeCell ref="G82:H82"/>
    <mergeCell ref="N75:P79"/>
    <mergeCell ref="E76:F76"/>
    <mergeCell ref="G76:H76"/>
    <mergeCell ref="L76:M76"/>
    <mergeCell ref="E78:F78"/>
    <mergeCell ref="G78:H78"/>
    <mergeCell ref="L78:M78"/>
    <mergeCell ref="E79:F79"/>
    <mergeCell ref="G79:H79"/>
    <mergeCell ref="L79:M79"/>
    <mergeCell ref="C75:D79"/>
    <mergeCell ref="E75:F75"/>
    <mergeCell ref="G75:H75"/>
    <mergeCell ref="L75:M75"/>
    <mergeCell ref="L77:M77"/>
    <mergeCell ref="C71:D74"/>
    <mergeCell ref="E71:F71"/>
    <mergeCell ref="G71:H71"/>
    <mergeCell ref="L71:M71"/>
    <mergeCell ref="E77:F77"/>
    <mergeCell ref="G77:H77"/>
    <mergeCell ref="N71:P74"/>
    <mergeCell ref="E73:F73"/>
    <mergeCell ref="G73:H73"/>
    <mergeCell ref="L73:M73"/>
    <mergeCell ref="E74:F74"/>
    <mergeCell ref="G74:H74"/>
    <mergeCell ref="E70:F70"/>
    <mergeCell ref="G70:H70"/>
    <mergeCell ref="L70:M70"/>
    <mergeCell ref="L74:M74"/>
    <mergeCell ref="E72:F72"/>
    <mergeCell ref="G72:H72"/>
    <mergeCell ref="L72:M72"/>
    <mergeCell ref="N63:P67"/>
    <mergeCell ref="E63:F63"/>
    <mergeCell ref="E64:F64"/>
    <mergeCell ref="E66:F66"/>
    <mergeCell ref="L63:M63"/>
    <mergeCell ref="C33:E33"/>
    <mergeCell ref="C68:D70"/>
    <mergeCell ref="N68:P70"/>
    <mergeCell ref="E69:F69"/>
    <mergeCell ref="G69:H69"/>
    <mergeCell ref="L69:M69"/>
    <mergeCell ref="L64:M64"/>
    <mergeCell ref="L66:M66"/>
    <mergeCell ref="L67:M67"/>
    <mergeCell ref="C63:D67"/>
    <mergeCell ref="E68:F68"/>
    <mergeCell ref="G68:H68"/>
    <mergeCell ref="L68:M68"/>
    <mergeCell ref="E67:F67"/>
    <mergeCell ref="G63:H63"/>
    <mergeCell ref="G64:H64"/>
    <mergeCell ref="G66:H66"/>
    <mergeCell ref="G67:H67"/>
    <mergeCell ref="C60:E60"/>
    <mergeCell ref="C8:E8"/>
    <mergeCell ref="C28:H28"/>
    <mergeCell ref="A59:P59"/>
    <mergeCell ref="G62:H62"/>
    <mergeCell ref="L62:M62"/>
    <mergeCell ref="G61:I61"/>
    <mergeCell ref="J61:K61"/>
    <mergeCell ref="L61:M61"/>
    <mergeCell ref="N61:P61"/>
    <mergeCell ref="C29:E29"/>
    <mergeCell ref="C30:E30"/>
    <mergeCell ref="C31:E31"/>
    <mergeCell ref="C32:E32"/>
    <mergeCell ref="C61:F61"/>
    <mergeCell ref="C62:F62"/>
    <mergeCell ref="N62:P62"/>
    <mergeCell ref="F60:N60"/>
    <mergeCell ref="F46:P46"/>
    <mergeCell ref="F47:P49"/>
    <mergeCell ref="F50:P52"/>
    <mergeCell ref="F53:P55"/>
    <mergeCell ref="A36:P36"/>
    <mergeCell ref="C38:E38"/>
    <mergeCell ref="C39:E39"/>
    <mergeCell ref="B2:Q2"/>
    <mergeCell ref="A3:D3"/>
    <mergeCell ref="E3:P3"/>
    <mergeCell ref="A6:P6"/>
    <mergeCell ref="C25:E25"/>
    <mergeCell ref="C26:E26"/>
    <mergeCell ref="C15:E15"/>
    <mergeCell ref="C16:E16"/>
    <mergeCell ref="C17:E17"/>
    <mergeCell ref="C18:E18"/>
    <mergeCell ref="C19:E19"/>
    <mergeCell ref="C9:E9"/>
    <mergeCell ref="C10:E10"/>
    <mergeCell ref="C11:E11"/>
    <mergeCell ref="C12:E12"/>
    <mergeCell ref="C7:E7"/>
    <mergeCell ref="F7:N7"/>
    <mergeCell ref="C14:E14"/>
    <mergeCell ref="F14:N14"/>
    <mergeCell ref="C21:E21"/>
    <mergeCell ref="F21:N21"/>
    <mergeCell ref="C22:E22"/>
    <mergeCell ref="C23:E23"/>
    <mergeCell ref="C24:E24"/>
  </mergeCells>
  <phoneticPr fontId="2"/>
  <pageMargins left="0.43307086614173229" right="0.43307086614173229" top="0.51181102362204722" bottom="0.51181102362204722" header="0.31496062992125984" footer="0.31496062992125984"/>
  <pageSetup paperSize="9" orientation="portrait" verticalDpi="0" r:id="rId1"/>
  <headerFooter>
    <oddFooter>&amp;R&amp;"HGPｺﾞｼｯｸM,ﾒﾃﾞｨｳﾑ"&amp;12&amp;K92D050HOUSE OF THE YEAR IN ENERGY 2014</oddFooter>
  </headerFooter>
</worksheet>
</file>

<file path=xl/worksheets/sheet9.xml><?xml version="1.0" encoding="utf-8"?>
<worksheet xmlns="http://schemas.openxmlformats.org/spreadsheetml/2006/main" xmlns:r="http://schemas.openxmlformats.org/officeDocument/2006/relationships">
  <dimension ref="A1:K21"/>
  <sheetViews>
    <sheetView workbookViewId="0">
      <selection activeCell="J10" sqref="J10"/>
    </sheetView>
  </sheetViews>
  <sheetFormatPr defaultRowHeight="13.5"/>
  <cols>
    <col min="1" max="1" width="16.5" customWidth="1"/>
  </cols>
  <sheetData>
    <row r="1" spans="1:11">
      <c r="A1" t="s">
        <v>231</v>
      </c>
      <c r="B1">
        <v>0</v>
      </c>
      <c r="C1">
        <v>1</v>
      </c>
      <c r="D1">
        <v>2</v>
      </c>
      <c r="E1">
        <v>3</v>
      </c>
      <c r="F1">
        <v>4</v>
      </c>
      <c r="G1">
        <v>5</v>
      </c>
      <c r="H1">
        <v>6</v>
      </c>
      <c r="I1">
        <v>7</v>
      </c>
      <c r="J1">
        <v>8</v>
      </c>
      <c r="K1" t="s">
        <v>232</v>
      </c>
    </row>
    <row r="2" spans="1:11">
      <c r="A2" t="s">
        <v>235</v>
      </c>
      <c r="B2">
        <v>1</v>
      </c>
      <c r="C2">
        <v>0.26</v>
      </c>
      <c r="D2">
        <v>0.26300000000000001</v>
      </c>
      <c r="E2">
        <v>0.28399999999999997</v>
      </c>
      <c r="F2">
        <v>0.25600000000000001</v>
      </c>
      <c r="G2">
        <v>0.23799999999999999</v>
      </c>
      <c r="H2">
        <v>0.26100000000000001</v>
      </c>
      <c r="I2">
        <v>0.22700000000000001</v>
      </c>
      <c r="J2">
        <v>0</v>
      </c>
    </row>
    <row r="3" spans="1:11">
      <c r="A3" t="s">
        <v>236</v>
      </c>
      <c r="B3">
        <v>1</v>
      </c>
      <c r="C3">
        <v>0.33300000000000002</v>
      </c>
      <c r="D3">
        <v>0.34100000000000003</v>
      </c>
      <c r="E3">
        <v>0.34799999999999998</v>
      </c>
      <c r="F3">
        <v>0.33</v>
      </c>
      <c r="G3">
        <v>0.31</v>
      </c>
      <c r="H3">
        <v>0.32500000000000001</v>
      </c>
      <c r="I3">
        <v>0.28100000000000003</v>
      </c>
      <c r="J3">
        <v>0</v>
      </c>
    </row>
    <row r="4" spans="1:11">
      <c r="A4" t="s">
        <v>237</v>
      </c>
      <c r="B4">
        <v>1</v>
      </c>
      <c r="C4">
        <v>0.56399999999999995</v>
      </c>
      <c r="D4">
        <v>0.55400000000000005</v>
      </c>
      <c r="E4">
        <v>0.54</v>
      </c>
      <c r="F4">
        <v>0.53100000000000003</v>
      </c>
      <c r="G4">
        <v>0.56799999999999995</v>
      </c>
      <c r="H4">
        <v>0.57899999999999996</v>
      </c>
      <c r="I4">
        <v>0.54300000000000004</v>
      </c>
      <c r="J4">
        <v>0</v>
      </c>
    </row>
    <row r="5" spans="1:11">
      <c r="A5" t="s">
        <v>238</v>
      </c>
      <c r="B5">
        <v>1</v>
      </c>
      <c r="C5">
        <v>0.82299999999999995</v>
      </c>
      <c r="D5">
        <v>0.76600000000000001</v>
      </c>
      <c r="E5">
        <v>0.751</v>
      </c>
      <c r="F5">
        <v>0.72399999999999998</v>
      </c>
      <c r="G5">
        <v>0.84599999999999997</v>
      </c>
      <c r="H5">
        <v>0.83299999999999996</v>
      </c>
      <c r="I5">
        <v>0.84299999999999997</v>
      </c>
      <c r="J5">
        <v>0</v>
      </c>
    </row>
    <row r="6" spans="1:11">
      <c r="A6" t="s">
        <v>239</v>
      </c>
      <c r="B6">
        <v>1</v>
      </c>
      <c r="C6">
        <v>0.93500000000000005</v>
      </c>
      <c r="D6">
        <v>0.85599999999999998</v>
      </c>
      <c r="E6">
        <v>0.85099999999999998</v>
      </c>
      <c r="F6">
        <v>0.81499999999999995</v>
      </c>
      <c r="G6">
        <v>0.98299999999999998</v>
      </c>
      <c r="H6">
        <v>0.93600000000000005</v>
      </c>
      <c r="I6">
        <v>1.0229999999999999</v>
      </c>
      <c r="J6">
        <v>0</v>
      </c>
    </row>
    <row r="7" spans="1:11">
      <c r="A7" t="s">
        <v>240</v>
      </c>
      <c r="B7">
        <v>1</v>
      </c>
      <c r="C7">
        <v>0.79</v>
      </c>
      <c r="D7">
        <v>0.753</v>
      </c>
      <c r="E7">
        <v>0.65</v>
      </c>
      <c r="F7">
        <v>0.72299999999999998</v>
      </c>
      <c r="G7">
        <v>0.81499999999999995</v>
      </c>
      <c r="H7">
        <v>0.76300000000000001</v>
      </c>
      <c r="I7">
        <v>0.84799999999999998</v>
      </c>
      <c r="J7">
        <v>0</v>
      </c>
    </row>
    <row r="8" spans="1:11">
      <c r="A8" t="s">
        <v>242</v>
      </c>
      <c r="B8">
        <v>1</v>
      </c>
      <c r="C8">
        <v>0.53500000000000003</v>
      </c>
      <c r="D8">
        <v>0.54400000000000004</v>
      </c>
      <c r="E8">
        <v>0.54200000000000004</v>
      </c>
      <c r="F8">
        <v>0.52700000000000002</v>
      </c>
      <c r="G8">
        <v>0.53800000000000003</v>
      </c>
      <c r="H8">
        <v>0.52300000000000002</v>
      </c>
      <c r="I8">
        <v>0.54800000000000004</v>
      </c>
      <c r="J8">
        <v>0</v>
      </c>
    </row>
    <row r="9" spans="1:11">
      <c r="A9" t="s">
        <v>241</v>
      </c>
      <c r="B9">
        <v>1</v>
      </c>
      <c r="C9">
        <v>0.32500000000000001</v>
      </c>
      <c r="D9">
        <v>0.34100000000000003</v>
      </c>
      <c r="E9">
        <v>0.35099999999999998</v>
      </c>
      <c r="F9">
        <v>0.32600000000000001</v>
      </c>
      <c r="G9">
        <v>0.29699999999999999</v>
      </c>
      <c r="H9">
        <v>0.317</v>
      </c>
      <c r="I9">
        <v>0.28399999999999997</v>
      </c>
      <c r="J9">
        <v>0</v>
      </c>
    </row>
    <row r="10" spans="1:11">
      <c r="A10" t="s">
        <v>234</v>
      </c>
      <c r="B10">
        <v>1</v>
      </c>
      <c r="C10">
        <v>1</v>
      </c>
      <c r="D10">
        <v>1</v>
      </c>
      <c r="E10">
        <v>1</v>
      </c>
      <c r="F10">
        <v>1</v>
      </c>
      <c r="G10">
        <v>1</v>
      </c>
      <c r="H10">
        <v>1</v>
      </c>
      <c r="I10">
        <v>1</v>
      </c>
      <c r="J10">
        <v>0</v>
      </c>
    </row>
    <row r="12" spans="1:11">
      <c r="A12" t="s">
        <v>233</v>
      </c>
      <c r="B12">
        <v>0</v>
      </c>
      <c r="C12">
        <v>1</v>
      </c>
      <c r="D12">
        <v>2</v>
      </c>
      <c r="E12">
        <v>3</v>
      </c>
      <c r="F12">
        <v>4</v>
      </c>
      <c r="G12">
        <v>5</v>
      </c>
      <c r="H12">
        <v>6</v>
      </c>
      <c r="I12">
        <v>7</v>
      </c>
      <c r="J12">
        <v>8</v>
      </c>
      <c r="K12" t="s">
        <v>232</v>
      </c>
    </row>
    <row r="13" spans="1:11">
      <c r="A13" t="s">
        <v>235</v>
      </c>
      <c r="B13">
        <v>1</v>
      </c>
      <c r="C13">
        <v>0.32900000000000001</v>
      </c>
      <c r="D13">
        <v>0.34100000000000003</v>
      </c>
      <c r="E13">
        <v>0.33500000000000002</v>
      </c>
      <c r="F13">
        <v>0.32200000000000001</v>
      </c>
      <c r="G13">
        <v>0.373</v>
      </c>
      <c r="H13">
        <v>0.34100000000000003</v>
      </c>
      <c r="I13">
        <v>0.307</v>
      </c>
      <c r="J13">
        <v>0.32500000000000001</v>
      </c>
    </row>
    <row r="14" spans="1:11">
      <c r="A14" t="s">
        <v>236</v>
      </c>
      <c r="B14">
        <v>1</v>
      </c>
      <c r="C14">
        <v>0.43</v>
      </c>
      <c r="D14">
        <v>0.41199999999999998</v>
      </c>
      <c r="E14">
        <v>0.39</v>
      </c>
      <c r="F14">
        <v>0.42599999999999999</v>
      </c>
      <c r="G14">
        <v>0.437</v>
      </c>
      <c r="H14">
        <v>0.43099999999999999</v>
      </c>
      <c r="I14">
        <v>0.41499999999999998</v>
      </c>
      <c r="J14">
        <v>0.41399999999999998</v>
      </c>
    </row>
    <row r="15" spans="1:11">
      <c r="A15" t="s">
        <v>237</v>
      </c>
      <c r="B15">
        <v>1</v>
      </c>
      <c r="C15">
        <v>0.54500000000000004</v>
      </c>
      <c r="D15">
        <v>0.503</v>
      </c>
      <c r="E15">
        <v>0.46800000000000003</v>
      </c>
      <c r="F15">
        <v>0.51800000000000002</v>
      </c>
      <c r="G15">
        <v>0.5</v>
      </c>
      <c r="H15">
        <v>0.51200000000000001</v>
      </c>
      <c r="I15">
        <v>0.50900000000000001</v>
      </c>
      <c r="J15">
        <v>0.51500000000000001</v>
      </c>
    </row>
    <row r="16" spans="1:11">
      <c r="A16" t="s">
        <v>238</v>
      </c>
      <c r="B16">
        <v>1</v>
      </c>
      <c r="C16">
        <v>0.56000000000000005</v>
      </c>
      <c r="D16">
        <v>0.52700000000000002</v>
      </c>
      <c r="E16">
        <v>0.48699999999999999</v>
      </c>
      <c r="F16">
        <v>0.50800000000000001</v>
      </c>
      <c r="G16">
        <v>0.5</v>
      </c>
      <c r="H16">
        <v>0.498</v>
      </c>
      <c r="I16">
        <v>0.49</v>
      </c>
      <c r="J16">
        <v>0.52800000000000002</v>
      </c>
    </row>
    <row r="17" spans="1:10">
      <c r="A17" t="s">
        <v>239</v>
      </c>
      <c r="B17">
        <v>1</v>
      </c>
      <c r="C17">
        <v>0.502</v>
      </c>
      <c r="D17">
        <v>0.50700000000000001</v>
      </c>
      <c r="E17">
        <v>0.47599999999999998</v>
      </c>
      <c r="F17">
        <v>0.437</v>
      </c>
      <c r="G17">
        <v>0.47199999999999998</v>
      </c>
      <c r="H17">
        <v>0.434</v>
      </c>
      <c r="I17">
        <v>0.41199999999999998</v>
      </c>
      <c r="J17">
        <v>0.48</v>
      </c>
    </row>
    <row r="18" spans="1:10">
      <c r="A18" t="s">
        <v>240</v>
      </c>
      <c r="B18">
        <v>1</v>
      </c>
      <c r="C18">
        <v>0.52600000000000002</v>
      </c>
      <c r="D18">
        <v>0.54800000000000004</v>
      </c>
      <c r="E18">
        <v>0.55000000000000004</v>
      </c>
      <c r="F18">
        <v>0.48099999999999998</v>
      </c>
      <c r="G18">
        <v>0.52</v>
      </c>
      <c r="H18">
        <v>0.49099999999999999</v>
      </c>
      <c r="I18">
        <v>0.47899999999999998</v>
      </c>
      <c r="J18">
        <v>0.51700000000000002</v>
      </c>
    </row>
    <row r="19" spans="1:10">
      <c r="A19" t="s">
        <v>242</v>
      </c>
      <c r="B19">
        <v>1</v>
      </c>
      <c r="C19">
        <v>0.50800000000000001</v>
      </c>
      <c r="D19">
        <v>0.52900000000000003</v>
      </c>
      <c r="E19">
        <v>0.55300000000000005</v>
      </c>
      <c r="F19">
        <v>0.48099999999999998</v>
      </c>
      <c r="G19">
        <v>0.51800000000000002</v>
      </c>
      <c r="H19">
        <v>0.504</v>
      </c>
      <c r="I19">
        <v>0.495</v>
      </c>
      <c r="J19">
        <v>0.505</v>
      </c>
    </row>
    <row r="20" spans="1:10">
      <c r="A20" t="s">
        <v>241</v>
      </c>
      <c r="B20">
        <v>1</v>
      </c>
      <c r="C20">
        <v>0.41099999999999998</v>
      </c>
      <c r="D20">
        <v>0.42799999999999999</v>
      </c>
      <c r="E20">
        <v>0.44700000000000001</v>
      </c>
      <c r="F20">
        <v>0.40100000000000002</v>
      </c>
      <c r="G20">
        <v>0.442</v>
      </c>
      <c r="H20">
        <v>0.42699999999999999</v>
      </c>
      <c r="I20">
        <v>0.40600000000000003</v>
      </c>
      <c r="J20">
        <v>0.41099999999999998</v>
      </c>
    </row>
    <row r="21" spans="1:10">
      <c r="A21" t="s">
        <v>234</v>
      </c>
      <c r="B21">
        <v>1</v>
      </c>
      <c r="C21">
        <v>1</v>
      </c>
      <c r="D21">
        <v>1</v>
      </c>
      <c r="E21">
        <v>1</v>
      </c>
      <c r="F21">
        <v>1</v>
      </c>
      <c r="G21">
        <v>1</v>
      </c>
      <c r="H21">
        <v>1</v>
      </c>
      <c r="I21">
        <v>1</v>
      </c>
      <c r="J21">
        <v>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基本情報</vt:lpstr>
      <vt:lpstr>視点1-1（解説）</vt:lpstr>
      <vt:lpstr>視点1-1（U値）</vt:lpstr>
      <vt:lpstr>視点1-1（q値等）</vt:lpstr>
      <vt:lpstr>視点1-2（解説）</vt:lpstr>
      <vt:lpstr>視点1-2（設備）</vt:lpstr>
      <vt:lpstr>視点2</vt:lpstr>
      <vt:lpstr>視点3</vt:lpstr>
      <vt:lpstr>方位係数</vt:lpstr>
      <vt:lpstr>基本情報!Print_Area</vt:lpstr>
      <vt:lpstr>'視点1-1（q値等）'!Print_Area</vt:lpstr>
      <vt:lpstr>'視点1-1（U値）'!Print_Area</vt:lpstr>
      <vt:lpstr>'視点1-1（解説）'!Print_Area</vt:lpstr>
      <vt:lpstr>'視点1-2（解説）'!Print_Area</vt:lpstr>
      <vt:lpstr>'視点1-2（設備）'!Print_Area</vt:lpstr>
      <vt:lpstr>視点2!Print_Area</vt:lpstr>
      <vt:lpstr>視点3!Print_Area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miyajima</dc:creator>
  <cp:lastModifiedBy>miyajima</cp:lastModifiedBy>
  <cp:lastPrinted>2014-08-01T05:35:36Z</cp:lastPrinted>
  <dcterms:created xsi:type="dcterms:W3CDTF">2014-07-26T04:54:01Z</dcterms:created>
  <dcterms:modified xsi:type="dcterms:W3CDTF">2014-08-01T05:36:22Z</dcterms:modified>
</cp:coreProperties>
</file>