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4775" yWindow="-15" windowWidth="15240" windowHeight="12705" tabRatio="756"/>
  </bookViews>
  <sheets>
    <sheet name="記入要領" sheetId="9" r:id="rId1"/>
    <sheet name="U値" sheetId="7" r:id="rId2"/>
    <sheet name="UA値等" sheetId="8" r:id="rId3"/>
    <sheet name="付録" sheetId="10" r:id="rId4"/>
    <sheet name="方位係数" sheetId="5" state="hidden" r:id="rId5"/>
  </sheets>
  <definedNames>
    <definedName name="_xlnm.Print_Area" localSheetId="2">UA値等!$A$1:$O$99</definedName>
    <definedName name="_xlnm.Print_Area" localSheetId="1">U値!$A$1:$M$124</definedName>
    <definedName name="_xlnm.Print_Area" localSheetId="0">記入要領!$A$1:$M$42</definedName>
    <definedName name="_xlnm.Print_Area" localSheetId="3">付録!$A$1:$K$194</definedName>
    <definedName name="U値_その他">U値!$H$74</definedName>
    <definedName name="U値_屋根天井">U値!$H$48</definedName>
    <definedName name="U値_外壁">U値!$H$34</definedName>
    <definedName name="U値_基礎1">U値!$G$96</definedName>
    <definedName name="U値_基礎2">U値!$G$121</definedName>
    <definedName name="U値_床">U値!$H$61</definedName>
  </definedNames>
  <calcPr calcId="145621"/>
</workbook>
</file>

<file path=xl/calcChain.xml><?xml version="1.0" encoding="utf-8"?>
<calcChain xmlns="http://schemas.openxmlformats.org/spreadsheetml/2006/main">
  <c r="C135" i="8" l="1"/>
  <c r="C134" i="8"/>
  <c r="C133" i="8"/>
  <c r="A99" i="8" l="1"/>
  <c r="C142" i="8" l="1"/>
  <c r="C141" i="8"/>
  <c r="C140" i="8"/>
  <c r="C138" i="8"/>
  <c r="C136" i="8"/>
  <c r="C147" i="8"/>
  <c r="C146" i="8"/>
  <c r="C145" i="8"/>
  <c r="C143" i="8"/>
  <c r="C144" i="8"/>
  <c r="C139" i="8"/>
  <c r="C137" i="8"/>
  <c r="G121" i="7" l="1"/>
  <c r="G96" i="7"/>
  <c r="F26" i="8" l="1"/>
  <c r="I26" i="8" s="1"/>
  <c r="F25" i="8"/>
  <c r="I25" i="8" s="1"/>
  <c r="F24" i="8"/>
  <c r="F29" i="8" s="1"/>
  <c r="E84" i="8"/>
  <c r="E74" i="8"/>
  <c r="E73" i="8"/>
  <c r="E72" i="8"/>
  <c r="E71" i="8"/>
  <c r="E70" i="8"/>
  <c r="E69" i="8"/>
  <c r="E68" i="8"/>
  <c r="E67" i="8"/>
  <c r="E66" i="8"/>
  <c r="E65" i="8"/>
  <c r="E64" i="8"/>
  <c r="E63" i="8"/>
  <c r="E62" i="8"/>
  <c r="E60" i="8"/>
  <c r="E59" i="8"/>
  <c r="E58" i="8"/>
  <c r="F19" i="8"/>
  <c r="F18" i="8"/>
  <c r="F17" i="8"/>
  <c r="F16" i="8"/>
  <c r="F11" i="8"/>
  <c r="F10" i="8"/>
  <c r="F9" i="8"/>
  <c r="F8" i="8"/>
  <c r="F91" i="8"/>
  <c r="C91" i="8"/>
  <c r="L117" i="7"/>
  <c r="L113" i="7"/>
  <c r="L109" i="7"/>
  <c r="L105" i="7"/>
  <c r="L92" i="7" l="1"/>
  <c r="L88" i="7"/>
  <c r="L84" i="7"/>
  <c r="L80" i="7"/>
  <c r="L92" i="8"/>
  <c r="J92" i="8"/>
  <c r="H92" i="8"/>
  <c r="F92" i="8"/>
  <c r="C92" i="8"/>
  <c r="H91" i="8"/>
  <c r="J84" i="8"/>
  <c r="J83" i="8"/>
  <c r="L84" i="8"/>
  <c r="L83" i="8"/>
  <c r="I84" i="8"/>
  <c r="I83" i="8"/>
  <c r="K74" i="8"/>
  <c r="K73" i="8"/>
  <c r="K72" i="8"/>
  <c r="K71" i="8"/>
  <c r="K70" i="8"/>
  <c r="K69" i="8"/>
  <c r="K68" i="8"/>
  <c r="K67" i="8"/>
  <c r="K66" i="8"/>
  <c r="K65" i="8"/>
  <c r="K64" i="8"/>
  <c r="K63" i="8"/>
  <c r="K62" i="8"/>
  <c r="K61" i="8"/>
  <c r="K60" i="8"/>
  <c r="K59" i="8"/>
  <c r="K58" i="8"/>
  <c r="N74" i="8"/>
  <c r="N73" i="8"/>
  <c r="N72" i="8"/>
  <c r="N71" i="8"/>
  <c r="N70" i="8"/>
  <c r="N69" i="8"/>
  <c r="N68" i="8"/>
  <c r="N67" i="8"/>
  <c r="N66" i="8"/>
  <c r="N65" i="8"/>
  <c r="N64" i="8"/>
  <c r="N63" i="8"/>
  <c r="N62" i="8"/>
  <c r="N61" i="8"/>
  <c r="N60" i="8"/>
  <c r="N59" i="8"/>
  <c r="N58" i="8"/>
  <c r="K53" i="8"/>
  <c r="K52" i="8"/>
  <c r="K46" i="8"/>
  <c r="K51" i="8"/>
  <c r="K50" i="8"/>
  <c r="K45" i="8"/>
  <c r="K49" i="8"/>
  <c r="K48" i="8"/>
  <c r="K44" i="8"/>
  <c r="M53" i="8"/>
  <c r="M52" i="8"/>
  <c r="M46" i="8"/>
  <c r="M51" i="8"/>
  <c r="M50" i="8"/>
  <c r="M45" i="8"/>
  <c r="M49" i="8"/>
  <c r="M48" i="8"/>
  <c r="M44" i="8"/>
  <c r="F53" i="8"/>
  <c r="F52" i="8"/>
  <c r="F46" i="8"/>
  <c r="F51" i="8"/>
  <c r="F50" i="8"/>
  <c r="F45" i="8"/>
  <c r="F49" i="8"/>
  <c r="F48" i="8"/>
  <c r="F44" i="8"/>
  <c r="F39" i="8"/>
  <c r="F38" i="8"/>
  <c r="F34" i="8"/>
  <c r="G91" i="8" s="1"/>
  <c r="F33" i="8"/>
  <c r="K19" i="8"/>
  <c r="K18" i="8"/>
  <c r="K17" i="8"/>
  <c r="K16" i="8"/>
  <c r="K15" i="8"/>
  <c r="K14" i="8"/>
  <c r="K13" i="8"/>
  <c r="K12" i="8"/>
  <c r="K11" i="8"/>
  <c r="K10" i="8"/>
  <c r="K9" i="8"/>
  <c r="K8" i="8"/>
  <c r="M19" i="8"/>
  <c r="M18" i="8"/>
  <c r="M17" i="8"/>
  <c r="M16" i="8"/>
  <c r="M15" i="8"/>
  <c r="M14" i="8"/>
  <c r="M13" i="8"/>
  <c r="M12" i="8"/>
  <c r="M11" i="8"/>
  <c r="M10" i="8"/>
  <c r="M9" i="8"/>
  <c r="M8" i="8"/>
  <c r="O58" i="8" l="1"/>
  <c r="L58" i="8"/>
  <c r="O68" i="8"/>
  <c r="L68" i="8"/>
  <c r="F40" i="8"/>
  <c r="H68" i="8"/>
  <c r="J14" i="8"/>
  <c r="N14" i="8" s="1"/>
  <c r="I19" i="8"/>
  <c r="I18" i="8"/>
  <c r="I17" i="8"/>
  <c r="I16" i="8"/>
  <c r="I11" i="8"/>
  <c r="I9" i="8"/>
  <c r="E85" i="8"/>
  <c r="G94" i="8" s="1"/>
  <c r="M84" i="8"/>
  <c r="H84" i="8"/>
  <c r="K83" i="8"/>
  <c r="H83" i="8"/>
  <c r="E75" i="8"/>
  <c r="G93" i="8" s="1"/>
  <c r="L74" i="8"/>
  <c r="O74" i="8"/>
  <c r="H74" i="8"/>
  <c r="L73" i="8"/>
  <c r="O73" i="8"/>
  <c r="H73" i="8"/>
  <c r="L72" i="8"/>
  <c r="O72" i="8"/>
  <c r="H72" i="8"/>
  <c r="L71" i="8"/>
  <c r="O71" i="8"/>
  <c r="H71" i="8"/>
  <c r="L70" i="8"/>
  <c r="O70" i="8"/>
  <c r="H70" i="8"/>
  <c r="L69" i="8"/>
  <c r="O69" i="8"/>
  <c r="H69" i="8"/>
  <c r="L67" i="8"/>
  <c r="O67" i="8"/>
  <c r="H67" i="8"/>
  <c r="L66" i="8"/>
  <c r="O66" i="8"/>
  <c r="H66" i="8"/>
  <c r="L65" i="8"/>
  <c r="O65" i="8"/>
  <c r="H65" i="8"/>
  <c r="L64" i="8"/>
  <c r="O64" i="8"/>
  <c r="H64" i="8"/>
  <c r="L63" i="8"/>
  <c r="O63" i="8"/>
  <c r="H63" i="8"/>
  <c r="L62" i="8"/>
  <c r="O62" i="8"/>
  <c r="H62" i="8"/>
  <c r="L61" i="8"/>
  <c r="O61" i="8"/>
  <c r="H61" i="8"/>
  <c r="L60" i="8"/>
  <c r="O60" i="8"/>
  <c r="H60" i="8"/>
  <c r="L59" i="8"/>
  <c r="O59" i="8"/>
  <c r="H59" i="8"/>
  <c r="H58" i="8"/>
  <c r="F54" i="8"/>
  <c r="J53" i="8"/>
  <c r="L53" i="8" s="1"/>
  <c r="I53" i="8"/>
  <c r="J52" i="8"/>
  <c r="L52" i="8" s="1"/>
  <c r="I52" i="8"/>
  <c r="J46" i="8"/>
  <c r="L46" i="8" s="1"/>
  <c r="I46" i="8"/>
  <c r="J51" i="8"/>
  <c r="L51" i="8" s="1"/>
  <c r="I51" i="8"/>
  <c r="J50" i="8"/>
  <c r="L50" i="8" s="1"/>
  <c r="I50" i="8"/>
  <c r="J45" i="8"/>
  <c r="L45" i="8" s="1"/>
  <c r="I45" i="8"/>
  <c r="J49" i="8"/>
  <c r="L49" i="8" s="1"/>
  <c r="I49" i="8"/>
  <c r="J48" i="8"/>
  <c r="L48" i="8" s="1"/>
  <c r="I48" i="8"/>
  <c r="J44" i="8"/>
  <c r="L44" i="8" s="1"/>
  <c r="I44" i="8"/>
  <c r="J39" i="8"/>
  <c r="L39" i="8" s="1"/>
  <c r="I39" i="8"/>
  <c r="J38" i="8"/>
  <c r="I33" i="8"/>
  <c r="I34" i="8" s="1"/>
  <c r="I28" i="8"/>
  <c r="I27" i="8"/>
  <c r="I24" i="8"/>
  <c r="J19" i="8"/>
  <c r="L19" i="8" s="1"/>
  <c r="J18" i="8"/>
  <c r="J17" i="8"/>
  <c r="J16" i="8"/>
  <c r="J15" i="8"/>
  <c r="L15" i="8" s="1"/>
  <c r="I15" i="8"/>
  <c r="I14" i="8"/>
  <c r="J13" i="8"/>
  <c r="L13" i="8" s="1"/>
  <c r="I13" i="8"/>
  <c r="J12" i="8"/>
  <c r="L12" i="8" s="1"/>
  <c r="I12" i="8"/>
  <c r="J11" i="8"/>
  <c r="J10" i="8"/>
  <c r="I10" i="8"/>
  <c r="J9" i="8"/>
  <c r="J8" i="8"/>
  <c r="H74" i="7"/>
  <c r="K72" i="7"/>
  <c r="K73" i="7" s="1"/>
  <c r="J72" i="7"/>
  <c r="J73" i="7" s="1"/>
  <c r="I72" i="7"/>
  <c r="I73" i="7" s="1"/>
  <c r="H72" i="7"/>
  <c r="H73" i="7" s="1"/>
  <c r="H61" i="7"/>
  <c r="K59" i="7"/>
  <c r="K60" i="7" s="1"/>
  <c r="J59" i="7"/>
  <c r="J60" i="7" s="1"/>
  <c r="I59" i="7"/>
  <c r="I60" i="7" s="1"/>
  <c r="H59" i="7"/>
  <c r="H60" i="7" s="1"/>
  <c r="H48" i="7"/>
  <c r="K46" i="7"/>
  <c r="K47" i="7" s="1"/>
  <c r="J46" i="7"/>
  <c r="J47" i="7" s="1"/>
  <c r="I46" i="7"/>
  <c r="I47" i="7" s="1"/>
  <c r="H46" i="7"/>
  <c r="H47" i="7" s="1"/>
  <c r="I16" i="7"/>
  <c r="I15" i="7"/>
  <c r="I13" i="7"/>
  <c r="H16" i="7"/>
  <c r="H14" i="7"/>
  <c r="H13" i="7"/>
  <c r="H34" i="7"/>
  <c r="K32" i="7"/>
  <c r="K33" i="7" s="1"/>
  <c r="J32" i="7"/>
  <c r="J33" i="7" s="1"/>
  <c r="I32" i="7"/>
  <c r="I33" i="7" s="1"/>
  <c r="H32" i="7"/>
  <c r="H33" i="7" s="1"/>
  <c r="K18" i="7"/>
  <c r="K19" i="7" s="1"/>
  <c r="J18" i="7"/>
  <c r="J19" i="7" s="1"/>
  <c r="H18" i="7" l="1"/>
  <c r="H19" i="7" s="1"/>
  <c r="L16" i="8"/>
  <c r="H85" i="8"/>
  <c r="I94" i="8" s="1"/>
  <c r="G92" i="8"/>
  <c r="L11" i="8"/>
  <c r="L17" i="8"/>
  <c r="F20" i="8"/>
  <c r="G90" i="8" s="1"/>
  <c r="I54" i="8"/>
  <c r="I29" i="8"/>
  <c r="I91" i="8" s="1"/>
  <c r="L54" i="8"/>
  <c r="I8" i="8"/>
  <c r="I20" i="8" s="1"/>
  <c r="I90" i="8" s="1"/>
  <c r="L18" i="8"/>
  <c r="N46" i="8"/>
  <c r="H75" i="8"/>
  <c r="I93" i="8" s="1"/>
  <c r="L9" i="8"/>
  <c r="L75" i="8"/>
  <c r="M93" i="8" s="1"/>
  <c r="L14" i="8"/>
  <c r="L8" i="8"/>
  <c r="L10" i="8"/>
  <c r="L38" i="8"/>
  <c r="L40" i="8" s="1"/>
  <c r="N44" i="8"/>
  <c r="O75" i="8"/>
  <c r="K93" i="8" s="1"/>
  <c r="N39" i="8"/>
  <c r="N49" i="8"/>
  <c r="N50" i="8"/>
  <c r="N53" i="8"/>
  <c r="I38" i="8"/>
  <c r="I40" i="8" s="1"/>
  <c r="N38" i="8"/>
  <c r="N48" i="8"/>
  <c r="N45" i="8"/>
  <c r="N51" i="8"/>
  <c r="N52" i="8"/>
  <c r="M83" i="8"/>
  <c r="M85" i="8" s="1"/>
  <c r="K94" i="8" s="1"/>
  <c r="N8" i="8"/>
  <c r="N9" i="8"/>
  <c r="N10" i="8"/>
  <c r="N11" i="8"/>
  <c r="N12" i="8"/>
  <c r="N13" i="8"/>
  <c r="N15" i="8"/>
  <c r="N16" i="8"/>
  <c r="N17" i="8"/>
  <c r="N18" i="8"/>
  <c r="N19" i="8"/>
  <c r="K84" i="8"/>
  <c r="K85" i="8" s="1"/>
  <c r="M94" i="8" s="1"/>
  <c r="I18" i="7"/>
  <c r="I19" i="7" s="1"/>
  <c r="H20" i="7" s="1"/>
  <c r="M92" i="8" l="1"/>
  <c r="G96" i="8"/>
  <c r="I92" i="8"/>
  <c r="I95" i="8" s="1"/>
  <c r="N40" i="8"/>
  <c r="L20" i="8"/>
  <c r="N54" i="8"/>
  <c r="N20" i="8"/>
  <c r="K90" i="8" s="1"/>
  <c r="I96" i="8" l="1"/>
  <c r="K92" i="8"/>
  <c r="K95" i="8" s="1"/>
  <c r="K96" i="8" s="1"/>
  <c r="M90" i="8"/>
  <c r="M95" i="8" s="1"/>
  <c r="M96" i="8" s="1"/>
</calcChain>
</file>

<file path=xl/sharedStrings.xml><?xml version="1.0" encoding="utf-8"?>
<sst xmlns="http://schemas.openxmlformats.org/spreadsheetml/2006/main" count="847" uniqueCount="514">
  <si>
    <t>シリーズ名</t>
    <rPh sb="4" eb="5">
      <t>メイ</t>
    </rPh>
    <phoneticPr fontId="2"/>
  </si>
  <si>
    <t>断面2
（熱橋部）</t>
    <rPh sb="0" eb="2">
      <t>ダンメン</t>
    </rPh>
    <rPh sb="5" eb="6">
      <t>ネツ</t>
    </rPh>
    <rPh sb="6" eb="7">
      <t>ハシ</t>
    </rPh>
    <rPh sb="7" eb="8">
      <t>ブ</t>
    </rPh>
    <phoneticPr fontId="2"/>
  </si>
  <si>
    <t>面積比率</t>
    <rPh sb="0" eb="2">
      <t>メンセキ</t>
    </rPh>
    <rPh sb="2" eb="4">
      <t>ヒリツ</t>
    </rPh>
    <phoneticPr fontId="2"/>
  </si>
  <si>
    <t>材料名・表面熱抵抗</t>
    <rPh sb="0" eb="2">
      <t>ザイリョウ</t>
    </rPh>
    <rPh sb="2" eb="3">
      <t>メイ</t>
    </rPh>
    <rPh sb="4" eb="6">
      <t>ヒョウメン</t>
    </rPh>
    <rPh sb="6" eb="7">
      <t>ネツ</t>
    </rPh>
    <rPh sb="7" eb="9">
      <t>テイコウ</t>
    </rPh>
    <phoneticPr fontId="2"/>
  </si>
  <si>
    <t>厚さd
[mm]</t>
    <rPh sb="0" eb="1">
      <t>アツ</t>
    </rPh>
    <phoneticPr fontId="2"/>
  </si>
  <si>
    <t>熱伝導率λ
[W/mK]</t>
    <rPh sb="0" eb="1">
      <t>ネツ</t>
    </rPh>
    <rPh sb="1" eb="4">
      <t>デンドウリツ</t>
    </rPh>
    <phoneticPr fontId="2"/>
  </si>
  <si>
    <t>外気側表面熱伝達抵抗（通気層）</t>
    <rPh sb="0" eb="2">
      <t>ガイキ</t>
    </rPh>
    <rPh sb="2" eb="3">
      <t>ガワ</t>
    </rPh>
    <rPh sb="3" eb="5">
      <t>ヒョウメン</t>
    </rPh>
    <rPh sb="5" eb="8">
      <t>ネツデンタツ</t>
    </rPh>
    <rPh sb="8" eb="10">
      <t>テイコウ</t>
    </rPh>
    <rPh sb="11" eb="13">
      <t>ツウキ</t>
    </rPh>
    <rPh sb="13" eb="14">
      <t>ソウ</t>
    </rPh>
    <phoneticPr fontId="2"/>
  </si>
  <si>
    <t>合板</t>
    <rPh sb="0" eb="2">
      <t>ゴウバン</t>
    </rPh>
    <phoneticPr fontId="2"/>
  </si>
  <si>
    <t>住宅用グラスウール16K</t>
    <rPh sb="0" eb="3">
      <t>ジュウタクヨウ</t>
    </rPh>
    <phoneticPr fontId="2"/>
  </si>
  <si>
    <t>天然木材</t>
    <rPh sb="0" eb="2">
      <t>テンネン</t>
    </rPh>
    <rPh sb="2" eb="4">
      <t>モクザイ</t>
    </rPh>
    <phoneticPr fontId="2"/>
  </si>
  <si>
    <t>室内側表面熱伝達抵抗</t>
    <rPh sb="0" eb="2">
      <t>シツナイ</t>
    </rPh>
    <rPh sb="2" eb="3">
      <t>ガワ</t>
    </rPh>
    <rPh sb="3" eb="5">
      <t>ヒョウメン</t>
    </rPh>
    <rPh sb="5" eb="8">
      <t>ネツデンタツ</t>
    </rPh>
    <rPh sb="8" eb="10">
      <t>テイコウ</t>
    </rPh>
    <phoneticPr fontId="2"/>
  </si>
  <si>
    <t>熱抵抗小計（ΣR）</t>
    <rPh sb="0" eb="1">
      <t>ネツ</t>
    </rPh>
    <rPh sb="1" eb="3">
      <t>テイコウ</t>
    </rPh>
    <rPh sb="3" eb="5">
      <t>ショウケイ</t>
    </rPh>
    <phoneticPr fontId="2"/>
  </si>
  <si>
    <t>熱貫流率（1/ΣR）</t>
    <rPh sb="0" eb="1">
      <t>ネツ</t>
    </rPh>
    <rPh sb="1" eb="3">
      <t>カンリュウ</t>
    </rPh>
    <rPh sb="3" eb="4">
      <t>リツ</t>
    </rPh>
    <phoneticPr fontId="2"/>
  </si>
  <si>
    <t>断面1</t>
    <rPh sb="0" eb="2">
      <t>ダンメン</t>
    </rPh>
    <phoneticPr fontId="2"/>
  </si>
  <si>
    <t>断面2</t>
    <rPh sb="0" eb="2">
      <t>ダンメン</t>
    </rPh>
    <phoneticPr fontId="2"/>
  </si>
  <si>
    <t>断面3</t>
    <rPh sb="0" eb="2">
      <t>ダンメン</t>
    </rPh>
    <phoneticPr fontId="2"/>
  </si>
  <si>
    <t>断面4</t>
    <rPh sb="0" eb="2">
      <t>ダンメン</t>
    </rPh>
    <phoneticPr fontId="2"/>
  </si>
  <si>
    <t>熱伝導率λ1[W/mK]</t>
    <rPh sb="0" eb="1">
      <t>ネツ</t>
    </rPh>
    <rPh sb="1" eb="4">
      <t>デンドウリツ</t>
    </rPh>
    <phoneticPr fontId="2"/>
  </si>
  <si>
    <t>厚さd1[mm]</t>
    <rPh sb="0" eb="1">
      <t>アツ</t>
    </rPh>
    <phoneticPr fontId="2"/>
  </si>
  <si>
    <t>地盤面より下の施工深さW1[m]（単位注意）</t>
    <rPh sb="0" eb="2">
      <t>ジバン</t>
    </rPh>
    <rPh sb="2" eb="3">
      <t>メン</t>
    </rPh>
    <rPh sb="5" eb="6">
      <t>シタ</t>
    </rPh>
    <rPh sb="7" eb="9">
      <t>セコウ</t>
    </rPh>
    <rPh sb="9" eb="10">
      <t>フカ</t>
    </rPh>
    <rPh sb="17" eb="19">
      <t>タンイ</t>
    </rPh>
    <rPh sb="19" eb="21">
      <t>チュウイ</t>
    </rPh>
    <phoneticPr fontId="2"/>
  </si>
  <si>
    <t>熱伝導率λ2[W/mK]</t>
    <rPh sb="0" eb="1">
      <t>ネツ</t>
    </rPh>
    <rPh sb="1" eb="4">
      <t>デンドウリツ</t>
    </rPh>
    <phoneticPr fontId="2"/>
  </si>
  <si>
    <t>厚さd2[mm]</t>
    <rPh sb="0" eb="1">
      <t>アツ</t>
    </rPh>
    <phoneticPr fontId="2"/>
  </si>
  <si>
    <t>水平方向の折り返し寸法W2[m]（単位注意）</t>
    <rPh sb="0" eb="2">
      <t>スイヘイ</t>
    </rPh>
    <rPh sb="2" eb="4">
      <t>ホウコウ</t>
    </rPh>
    <rPh sb="5" eb="6">
      <t>オ</t>
    </rPh>
    <rPh sb="7" eb="8">
      <t>カエ</t>
    </rPh>
    <rPh sb="9" eb="11">
      <t>スンポウ</t>
    </rPh>
    <rPh sb="17" eb="19">
      <t>タンイ</t>
    </rPh>
    <rPh sb="19" eb="21">
      <t>チュウイ</t>
    </rPh>
    <phoneticPr fontId="2"/>
  </si>
  <si>
    <t>熱伝導率λ3[W/mK]</t>
    <rPh sb="0" eb="1">
      <t>ネツ</t>
    </rPh>
    <rPh sb="1" eb="4">
      <t>デンドウリツ</t>
    </rPh>
    <phoneticPr fontId="2"/>
  </si>
  <si>
    <t>厚さd3[mm]</t>
    <rPh sb="0" eb="1">
      <t>アツ</t>
    </rPh>
    <phoneticPr fontId="2"/>
  </si>
  <si>
    <t>水平方向の折り返し寸法W3[m]（単位注意）</t>
    <rPh sb="0" eb="2">
      <t>スイヘイ</t>
    </rPh>
    <rPh sb="2" eb="4">
      <t>ホウコウ</t>
    </rPh>
    <rPh sb="5" eb="6">
      <t>オ</t>
    </rPh>
    <rPh sb="7" eb="8">
      <t>カエ</t>
    </rPh>
    <rPh sb="9" eb="11">
      <t>スンポウ</t>
    </rPh>
    <rPh sb="17" eb="19">
      <t>タンイ</t>
    </rPh>
    <rPh sb="19" eb="21">
      <t>チュウイ</t>
    </rPh>
    <phoneticPr fontId="2"/>
  </si>
  <si>
    <t>熱伝導率λ4[W/mK]</t>
    <rPh sb="0" eb="1">
      <t>ネツ</t>
    </rPh>
    <rPh sb="1" eb="4">
      <t>デンドウリツ</t>
    </rPh>
    <phoneticPr fontId="2"/>
  </si>
  <si>
    <t>厚さd4[mm]</t>
    <rPh sb="0" eb="1">
      <t>アツ</t>
    </rPh>
    <phoneticPr fontId="2"/>
  </si>
  <si>
    <t>地盤面からの基礎等の寸法</t>
    <rPh sb="0" eb="2">
      <t>ジバン</t>
    </rPh>
    <rPh sb="2" eb="3">
      <t>メン</t>
    </rPh>
    <rPh sb="6" eb="8">
      <t>キソ</t>
    </rPh>
    <rPh sb="8" eb="9">
      <t>トウ</t>
    </rPh>
    <rPh sb="10" eb="12">
      <t>スンポウ</t>
    </rPh>
    <phoneticPr fontId="2"/>
  </si>
  <si>
    <t>※H1は原則として0.40mとします</t>
    <rPh sb="4" eb="6">
      <t>ゲンソク</t>
    </rPh>
    <phoneticPr fontId="2"/>
  </si>
  <si>
    <t>地盤面からの基礎等の底盤等上端までの寸法</t>
    <rPh sb="0" eb="2">
      <t>ジバン</t>
    </rPh>
    <rPh sb="2" eb="3">
      <t>メン</t>
    </rPh>
    <rPh sb="6" eb="8">
      <t>キソ</t>
    </rPh>
    <rPh sb="8" eb="9">
      <t>トウ</t>
    </rPh>
    <rPh sb="10" eb="11">
      <t>テイ</t>
    </rPh>
    <rPh sb="11" eb="12">
      <t>バン</t>
    </rPh>
    <rPh sb="12" eb="13">
      <t>トウ</t>
    </rPh>
    <rPh sb="13" eb="15">
      <t>ジョウタン</t>
    </rPh>
    <rPh sb="18" eb="20">
      <t>スンポウ</t>
    </rPh>
    <phoneticPr fontId="2"/>
  </si>
  <si>
    <t>※布基礎（下左図）ではH2は負値として下さい</t>
    <rPh sb="1" eb="2">
      <t>ヌノ</t>
    </rPh>
    <rPh sb="2" eb="4">
      <t>キソ</t>
    </rPh>
    <rPh sb="5" eb="6">
      <t>シタ</t>
    </rPh>
    <rPh sb="6" eb="7">
      <t>ヒダリ</t>
    </rPh>
    <rPh sb="7" eb="8">
      <t>ズ</t>
    </rPh>
    <rPh sb="14" eb="15">
      <t>フ</t>
    </rPh>
    <rPh sb="15" eb="16">
      <t>チ</t>
    </rPh>
    <rPh sb="19" eb="20">
      <t>クダ</t>
    </rPh>
    <phoneticPr fontId="2"/>
  </si>
  <si>
    <t>◆外壁</t>
    <rPh sb="1" eb="3">
      <t>ガイヘキ</t>
    </rPh>
    <phoneticPr fontId="2"/>
  </si>
  <si>
    <t>◆記入例（外壁）</t>
    <rPh sb="1" eb="3">
      <t>キニュウ</t>
    </rPh>
    <rPh sb="3" eb="4">
      <t>レイ</t>
    </rPh>
    <rPh sb="5" eb="7">
      <t>ガイヘキ</t>
    </rPh>
    <phoneticPr fontId="2"/>
  </si>
  <si>
    <t>熱抵抗R</t>
    <rPh sb="0" eb="1">
      <t>ネツ</t>
    </rPh>
    <rPh sb="1" eb="3">
      <t>テイコウ</t>
    </rPh>
    <phoneticPr fontId="2"/>
  </si>
  <si>
    <t>適用部位：</t>
    <rPh sb="0" eb="2">
      <t>テキヨウ</t>
    </rPh>
    <rPh sb="2" eb="4">
      <t>ブイ</t>
    </rPh>
    <phoneticPr fontId="2"/>
  </si>
  <si>
    <t>断熱材名称</t>
    <rPh sb="0" eb="3">
      <t>ダンネツザイ</t>
    </rPh>
    <rPh sb="3" eb="5">
      <t>メイショウ</t>
    </rPh>
    <phoneticPr fontId="2"/>
  </si>
  <si>
    <t>基礎断熱を施工する部分に関する欄を記入して下さい。</t>
    <rPh sb="0" eb="2">
      <t>キソ</t>
    </rPh>
    <rPh sb="2" eb="4">
      <t>ダンネツ</t>
    </rPh>
    <rPh sb="5" eb="7">
      <t>セコウ</t>
    </rPh>
    <rPh sb="9" eb="11">
      <t>ブブン</t>
    </rPh>
    <rPh sb="12" eb="13">
      <t>カン</t>
    </rPh>
    <rPh sb="15" eb="16">
      <t>ラン</t>
    </rPh>
    <rPh sb="17" eb="19">
      <t>キニュウ</t>
    </rPh>
    <rPh sb="21" eb="22">
      <t>クダ</t>
    </rPh>
    <phoneticPr fontId="2"/>
  </si>
  <si>
    <t>部位</t>
    <rPh sb="0" eb="2">
      <t>ブイ</t>
    </rPh>
    <phoneticPr fontId="2"/>
  </si>
  <si>
    <t>方位</t>
    <rPh sb="0" eb="2">
      <t>ホウイ</t>
    </rPh>
    <phoneticPr fontId="2"/>
  </si>
  <si>
    <t>温度差
係数H</t>
    <rPh sb="0" eb="3">
      <t>オンドサ</t>
    </rPh>
    <rPh sb="4" eb="6">
      <t>ケイスウ</t>
    </rPh>
    <phoneticPr fontId="2"/>
  </si>
  <si>
    <t>AUH</t>
    <phoneticPr fontId="2"/>
  </si>
  <si>
    <t>日射熱
取得率
η</t>
    <rPh sb="0" eb="2">
      <t>ニッシャ</t>
    </rPh>
    <rPh sb="2" eb="3">
      <t>ネツ</t>
    </rPh>
    <rPh sb="4" eb="7">
      <t>シュトクリツ</t>
    </rPh>
    <phoneticPr fontId="2"/>
  </si>
  <si>
    <t>外壁（1階）</t>
    <rPh sb="0" eb="2">
      <t>ガイヘキ</t>
    </rPh>
    <rPh sb="4" eb="5">
      <t>カイ</t>
    </rPh>
    <phoneticPr fontId="2"/>
  </si>
  <si>
    <t>南</t>
    <rPh sb="0" eb="1">
      <t>ミナミ</t>
    </rPh>
    <phoneticPr fontId="2"/>
  </si>
  <si>
    <t>西</t>
    <rPh sb="0" eb="1">
      <t>ニシ</t>
    </rPh>
    <phoneticPr fontId="2"/>
  </si>
  <si>
    <t>北</t>
    <rPh sb="0" eb="1">
      <t>キタ</t>
    </rPh>
    <phoneticPr fontId="2"/>
  </si>
  <si>
    <t>東</t>
    <rPh sb="0" eb="1">
      <t>ヒガシ</t>
    </rPh>
    <phoneticPr fontId="2"/>
  </si>
  <si>
    <t>外壁（2階）</t>
    <rPh sb="0" eb="2">
      <t>ガイヘキ</t>
    </rPh>
    <rPh sb="4" eb="5">
      <t>カイ</t>
    </rPh>
    <phoneticPr fontId="2"/>
  </si>
  <si>
    <t>面積合計A1=</t>
    <rPh sb="0" eb="2">
      <t>メンセキ</t>
    </rPh>
    <rPh sb="2" eb="4">
      <t>ゴウケイ</t>
    </rPh>
    <phoneticPr fontId="2"/>
  </si>
  <si>
    <t>q1=</t>
    <phoneticPr fontId="2"/>
  </si>
  <si>
    <t>基礎（玄関、外気側）</t>
    <rPh sb="0" eb="2">
      <t>キソ</t>
    </rPh>
    <rPh sb="3" eb="5">
      <t>ゲンカン</t>
    </rPh>
    <rPh sb="6" eb="8">
      <t>ガイキ</t>
    </rPh>
    <rPh sb="8" eb="9">
      <t>ガワ</t>
    </rPh>
    <phoneticPr fontId="2"/>
  </si>
  <si>
    <t>基礎（玄関、床下側）</t>
    <rPh sb="0" eb="2">
      <t>キソ</t>
    </rPh>
    <rPh sb="3" eb="5">
      <t>ゲンカン</t>
    </rPh>
    <rPh sb="6" eb="8">
      <t>ユカシタ</t>
    </rPh>
    <rPh sb="8" eb="9">
      <t>ガワ</t>
    </rPh>
    <phoneticPr fontId="2"/>
  </si>
  <si>
    <t>q2=</t>
    <phoneticPr fontId="2"/>
  </si>
  <si>
    <t>周長L
[m]</t>
    <rPh sb="0" eb="2">
      <t>シュウチョウ</t>
    </rPh>
    <phoneticPr fontId="2"/>
  </si>
  <si>
    <t>基礎（全体、外気側）</t>
    <rPh sb="0" eb="2">
      <t>キソ</t>
    </rPh>
    <rPh sb="3" eb="5">
      <t>ゼンタイ</t>
    </rPh>
    <rPh sb="6" eb="8">
      <t>ガイキ</t>
    </rPh>
    <rPh sb="8" eb="9">
      <t>ガワ</t>
    </rPh>
    <phoneticPr fontId="2"/>
  </si>
  <si>
    <t>天井（1階、下屋部分）</t>
    <rPh sb="0" eb="2">
      <t>テンジョウ</t>
    </rPh>
    <rPh sb="4" eb="5">
      <t>カイ</t>
    </rPh>
    <rPh sb="6" eb="8">
      <t>ゲヤ</t>
    </rPh>
    <rPh sb="8" eb="10">
      <t>ブブン</t>
    </rPh>
    <phoneticPr fontId="2"/>
  </si>
  <si>
    <t>天井（2階全体）</t>
    <rPh sb="0" eb="2">
      <t>テンジョウ</t>
    </rPh>
    <rPh sb="4" eb="5">
      <t>カイ</t>
    </rPh>
    <rPh sb="5" eb="7">
      <t>ゼンタイ</t>
    </rPh>
    <phoneticPr fontId="2"/>
  </si>
  <si>
    <t>面積合計A4=</t>
    <rPh sb="0" eb="2">
      <t>メンセキ</t>
    </rPh>
    <rPh sb="2" eb="4">
      <t>ゴウケイ</t>
    </rPh>
    <phoneticPr fontId="2"/>
  </si>
  <si>
    <t>上</t>
    <rPh sb="0" eb="1">
      <t>ウエ</t>
    </rPh>
    <phoneticPr fontId="2"/>
  </si>
  <si>
    <t>面積合計A5=</t>
    <rPh sb="0" eb="2">
      <t>メンセキ</t>
    </rPh>
    <rPh sb="2" eb="4">
      <t>ゴウケイ</t>
    </rPh>
    <phoneticPr fontId="2"/>
  </si>
  <si>
    <t>室名</t>
    <rPh sb="0" eb="1">
      <t>シツ</t>
    </rPh>
    <rPh sb="1" eb="2">
      <t>メイ</t>
    </rPh>
    <phoneticPr fontId="2"/>
  </si>
  <si>
    <t>和室</t>
    <rPh sb="0" eb="2">
      <t>ワシツ</t>
    </rPh>
    <phoneticPr fontId="2"/>
  </si>
  <si>
    <t>台所</t>
    <rPh sb="0" eb="2">
      <t>ダイドコロ</t>
    </rPh>
    <phoneticPr fontId="2"/>
  </si>
  <si>
    <t>浴室</t>
    <rPh sb="0" eb="2">
      <t>ヨクシツ</t>
    </rPh>
    <phoneticPr fontId="2"/>
  </si>
  <si>
    <t>トイレ</t>
    <phoneticPr fontId="2"/>
  </si>
  <si>
    <t>洗面室</t>
    <rPh sb="0" eb="2">
      <t>センメン</t>
    </rPh>
    <rPh sb="2" eb="3">
      <t>シツ</t>
    </rPh>
    <phoneticPr fontId="2"/>
  </si>
  <si>
    <t>ホール</t>
    <phoneticPr fontId="2"/>
  </si>
  <si>
    <t>寝室</t>
    <rPh sb="0" eb="2">
      <t>シンシツ</t>
    </rPh>
    <phoneticPr fontId="2"/>
  </si>
  <si>
    <t>子供室1</t>
    <rPh sb="0" eb="2">
      <t>コドモ</t>
    </rPh>
    <rPh sb="2" eb="3">
      <t>シツ</t>
    </rPh>
    <phoneticPr fontId="2"/>
  </si>
  <si>
    <t>子供室2</t>
    <rPh sb="0" eb="2">
      <t>コドモ</t>
    </rPh>
    <rPh sb="2" eb="3">
      <t>シツ</t>
    </rPh>
    <phoneticPr fontId="2"/>
  </si>
  <si>
    <t>2Fホール</t>
    <phoneticPr fontId="2"/>
  </si>
  <si>
    <t>面積合計A6=</t>
    <rPh sb="0" eb="2">
      <t>メンセキ</t>
    </rPh>
    <rPh sb="2" eb="4">
      <t>ゴウケイ</t>
    </rPh>
    <phoneticPr fontId="2"/>
  </si>
  <si>
    <t>玄関</t>
    <rPh sb="0" eb="2">
      <t>ゲンカン</t>
    </rPh>
    <phoneticPr fontId="2"/>
  </si>
  <si>
    <t>面積合計A7=</t>
    <rPh sb="0" eb="2">
      <t>メンセキ</t>
    </rPh>
    <rPh sb="2" eb="4">
      <t>ゴウケイ</t>
    </rPh>
    <phoneticPr fontId="2"/>
  </si>
  <si>
    <t>q7=</t>
    <phoneticPr fontId="2"/>
  </si>
  <si>
    <t>■集計</t>
    <rPh sb="1" eb="3">
      <t>シュウケイ</t>
    </rPh>
    <phoneticPr fontId="2"/>
  </si>
  <si>
    <t>面積</t>
    <rPh sb="0" eb="2">
      <t>メンセキ</t>
    </rPh>
    <phoneticPr fontId="2"/>
  </si>
  <si>
    <t>熱損失</t>
    <rPh sb="0" eb="1">
      <t>ネツ</t>
    </rPh>
    <rPh sb="1" eb="3">
      <t>ソンシツ</t>
    </rPh>
    <phoneticPr fontId="2"/>
  </si>
  <si>
    <t>冷房期日射熱取得</t>
    <rPh sb="0" eb="2">
      <t>レイボウ</t>
    </rPh>
    <rPh sb="2" eb="3">
      <t>キ</t>
    </rPh>
    <rPh sb="3" eb="5">
      <t>ニッシャ</t>
    </rPh>
    <rPh sb="5" eb="6">
      <t>ネツ</t>
    </rPh>
    <rPh sb="6" eb="8">
      <t>シュトク</t>
    </rPh>
    <phoneticPr fontId="2"/>
  </si>
  <si>
    <t>暖房期日射熱取得</t>
    <rPh sb="0" eb="2">
      <t>ダンボウ</t>
    </rPh>
    <rPh sb="2" eb="3">
      <t>キ</t>
    </rPh>
    <rPh sb="3" eb="5">
      <t>ニッシャ</t>
    </rPh>
    <rPh sb="5" eb="6">
      <t>ネツ</t>
    </rPh>
    <rPh sb="6" eb="8">
      <t>シュトク</t>
    </rPh>
    <phoneticPr fontId="2"/>
  </si>
  <si>
    <t>外壁</t>
    <rPh sb="0" eb="2">
      <t>ガイヘキ</t>
    </rPh>
    <phoneticPr fontId="2"/>
  </si>
  <si>
    <t>q1</t>
    <phoneticPr fontId="2"/>
  </si>
  <si>
    <t>窓</t>
    <rPh sb="0" eb="1">
      <t>マド</t>
    </rPh>
    <phoneticPr fontId="2"/>
  </si>
  <si>
    <t>A6</t>
    <phoneticPr fontId="2"/>
  </si>
  <si>
    <t>q6</t>
  </si>
  <si>
    <t>ドア</t>
    <phoneticPr fontId="2"/>
  </si>
  <si>
    <t>外壁（階間ふところ）</t>
    <rPh sb="0" eb="2">
      <t>ガイヘキ</t>
    </rPh>
    <rPh sb="3" eb="4">
      <t>カイ</t>
    </rPh>
    <rPh sb="4" eb="5">
      <t>マ</t>
    </rPh>
    <phoneticPr fontId="2"/>
  </si>
  <si>
    <t>◆床および基礎（※下部断熱位置=床断熱の場合に記入して下さい）</t>
    <rPh sb="1" eb="2">
      <t>ユカ</t>
    </rPh>
    <rPh sb="5" eb="7">
      <t>キソ</t>
    </rPh>
    <rPh sb="9" eb="11">
      <t>カブ</t>
    </rPh>
    <rPh sb="11" eb="13">
      <t>ダンネツ</t>
    </rPh>
    <rPh sb="13" eb="15">
      <t>イチ</t>
    </rPh>
    <rPh sb="16" eb="17">
      <t>ユカ</t>
    </rPh>
    <rPh sb="17" eb="19">
      <t>ダンネツ</t>
    </rPh>
    <rPh sb="20" eb="22">
      <t>バアイ</t>
    </rPh>
    <rPh sb="23" eb="25">
      <t>キニュウ</t>
    </rPh>
    <rPh sb="27" eb="28">
      <t>クダ</t>
    </rPh>
    <phoneticPr fontId="2"/>
  </si>
  <si>
    <t>◆基礎（※下部断熱位置=基礎断熱の場合に記入して下さい）</t>
    <rPh sb="1" eb="3">
      <t>キソ</t>
    </rPh>
    <rPh sb="5" eb="7">
      <t>カブ</t>
    </rPh>
    <rPh sb="7" eb="9">
      <t>ダンネツ</t>
    </rPh>
    <rPh sb="9" eb="11">
      <t>イチ</t>
    </rPh>
    <rPh sb="12" eb="14">
      <t>キソ</t>
    </rPh>
    <rPh sb="14" eb="16">
      <t>ダンネツ</t>
    </rPh>
    <rPh sb="17" eb="19">
      <t>バアイ</t>
    </rPh>
    <rPh sb="20" eb="22">
      <t>キニュウ</t>
    </rPh>
    <rPh sb="24" eb="25">
      <t>クダ</t>
    </rPh>
    <phoneticPr fontId="2"/>
  </si>
  <si>
    <t>暖房期方位係数</t>
    <rPh sb="0" eb="2">
      <t>ダンボウ</t>
    </rPh>
    <rPh sb="2" eb="3">
      <t>キ</t>
    </rPh>
    <rPh sb="3" eb="5">
      <t>ホウイ</t>
    </rPh>
    <rPh sb="5" eb="7">
      <t>ケイスウ</t>
    </rPh>
    <phoneticPr fontId="2"/>
  </si>
  <si>
    <t>：地域</t>
    <rPh sb="1" eb="3">
      <t>チイキ</t>
    </rPh>
    <phoneticPr fontId="2"/>
  </si>
  <si>
    <t>冷房期方位係数</t>
    <rPh sb="0" eb="2">
      <t>レイボウ</t>
    </rPh>
    <rPh sb="2" eb="3">
      <t>キ</t>
    </rPh>
    <rPh sb="3" eb="5">
      <t>ホウイ</t>
    </rPh>
    <rPh sb="5" eb="7">
      <t>ケイスウ</t>
    </rPh>
    <phoneticPr fontId="2"/>
  </si>
  <si>
    <t>上</t>
    <rPh sb="0" eb="1">
      <t>ウエ</t>
    </rPh>
    <phoneticPr fontId="2"/>
  </si>
  <si>
    <t>北</t>
    <rPh sb="0" eb="1">
      <t>キタ</t>
    </rPh>
    <phoneticPr fontId="2"/>
  </si>
  <si>
    <t>北東</t>
    <rPh sb="0" eb="2">
      <t>ホクトウ</t>
    </rPh>
    <phoneticPr fontId="2"/>
  </si>
  <si>
    <t>東</t>
    <rPh sb="0" eb="1">
      <t>ヒガシ</t>
    </rPh>
    <phoneticPr fontId="2"/>
  </si>
  <si>
    <t>南東</t>
    <rPh sb="0" eb="2">
      <t>ナントウ</t>
    </rPh>
    <phoneticPr fontId="2"/>
  </si>
  <si>
    <t>南</t>
    <rPh sb="0" eb="1">
      <t>ミナミ</t>
    </rPh>
    <phoneticPr fontId="2"/>
  </si>
  <si>
    <t>南西</t>
    <rPh sb="0" eb="2">
      <t>ナンセイ</t>
    </rPh>
    <phoneticPr fontId="2"/>
  </si>
  <si>
    <t>北西</t>
    <rPh sb="0" eb="2">
      <t>ホクセイ</t>
    </rPh>
    <phoneticPr fontId="2"/>
  </si>
  <si>
    <t>西</t>
    <rPh sb="0" eb="1">
      <t>ニシ</t>
    </rPh>
    <phoneticPr fontId="2"/>
  </si>
  <si>
    <t>面積合計A2=</t>
    <rPh sb="0" eb="2">
      <t>メンセキ</t>
    </rPh>
    <rPh sb="2" eb="4">
      <t>ゴウケイ</t>
    </rPh>
    <phoneticPr fontId="2"/>
  </si>
  <si>
    <t>屋根</t>
    <rPh sb="0" eb="2">
      <t>ヤネ</t>
    </rPh>
    <phoneticPr fontId="2"/>
  </si>
  <si>
    <t>外壁（小屋妻壁）</t>
    <rPh sb="0" eb="2">
      <t>ガイヘキ</t>
    </rPh>
    <rPh sb="3" eb="5">
      <t>コヤ</t>
    </rPh>
    <rPh sb="5" eb="6">
      <t>ツマ</t>
    </rPh>
    <rPh sb="6" eb="7">
      <t>カベ</t>
    </rPh>
    <phoneticPr fontId="2"/>
  </si>
  <si>
    <t>屋根（下屋（北））</t>
    <rPh sb="0" eb="2">
      <t>ヤネ</t>
    </rPh>
    <rPh sb="3" eb="5">
      <t>ゲヤ</t>
    </rPh>
    <rPh sb="6" eb="7">
      <t>キタ</t>
    </rPh>
    <phoneticPr fontId="2"/>
  </si>
  <si>
    <t>外壁（下屋（北）妻壁）</t>
    <rPh sb="0" eb="2">
      <t>ガイヘキ</t>
    </rPh>
    <rPh sb="3" eb="5">
      <t>ゲヤ</t>
    </rPh>
    <rPh sb="6" eb="7">
      <t>キタ</t>
    </rPh>
    <rPh sb="8" eb="9">
      <t>ツマ</t>
    </rPh>
    <rPh sb="9" eb="10">
      <t>カベ</t>
    </rPh>
    <phoneticPr fontId="2"/>
  </si>
  <si>
    <t>屋根（下屋（西））</t>
    <rPh sb="0" eb="2">
      <t>ヤネ</t>
    </rPh>
    <rPh sb="3" eb="5">
      <t>ゲヤ</t>
    </rPh>
    <rPh sb="6" eb="7">
      <t>ニシ</t>
    </rPh>
    <phoneticPr fontId="2"/>
  </si>
  <si>
    <t>外壁（下屋（西）妻壁）</t>
    <rPh sb="0" eb="2">
      <t>ガイヘキ</t>
    </rPh>
    <rPh sb="3" eb="5">
      <t>ゲヤ</t>
    </rPh>
    <rPh sb="6" eb="7">
      <t>ニシ</t>
    </rPh>
    <rPh sb="8" eb="9">
      <t>ツマ</t>
    </rPh>
    <rPh sb="9" eb="10">
      <t>カベ</t>
    </rPh>
    <phoneticPr fontId="2"/>
  </si>
  <si>
    <t>◆窓</t>
    <rPh sb="1" eb="2">
      <t>マド</t>
    </rPh>
    <phoneticPr fontId="2"/>
  </si>
  <si>
    <t>クローゼット（4地域以南）</t>
    <rPh sb="8" eb="10">
      <t>チイキ</t>
    </rPh>
    <rPh sb="10" eb="12">
      <t>イナン</t>
    </rPh>
    <phoneticPr fontId="2"/>
  </si>
  <si>
    <t>分類</t>
    <rPh sb="0" eb="2">
      <t>ブンルイ</t>
    </rPh>
    <phoneticPr fontId="7"/>
  </si>
  <si>
    <t>熱伝導率
[W/mK]</t>
    <rPh sb="0" eb="1">
      <t>ネツ</t>
    </rPh>
    <rPh sb="1" eb="4">
      <t>デンドウリツ</t>
    </rPh>
    <phoneticPr fontId="7"/>
  </si>
  <si>
    <t>金属</t>
    <rPh sb="0" eb="2">
      <t>キンゾク</t>
    </rPh>
    <phoneticPr fontId="2"/>
  </si>
  <si>
    <t>鋼</t>
    <rPh sb="0" eb="1">
      <t>コウ</t>
    </rPh>
    <phoneticPr fontId="7"/>
  </si>
  <si>
    <t>銅</t>
    <rPh sb="0" eb="1">
      <t>ドウ</t>
    </rPh>
    <phoneticPr fontId="7"/>
  </si>
  <si>
    <t>ステンレス鋼</t>
    <rPh sb="5" eb="6">
      <t>コウ</t>
    </rPh>
    <phoneticPr fontId="7"/>
  </si>
  <si>
    <t>岩石・土壌</t>
    <rPh sb="0" eb="2">
      <t>ガンセキ</t>
    </rPh>
    <rPh sb="3" eb="5">
      <t>ドジョウ</t>
    </rPh>
    <phoneticPr fontId="2"/>
  </si>
  <si>
    <t>岩石</t>
    <rPh sb="0" eb="2">
      <t>ガンセキ</t>
    </rPh>
    <phoneticPr fontId="7"/>
  </si>
  <si>
    <t>土壌</t>
    <rPh sb="0" eb="2">
      <t>ドジョウ</t>
    </rPh>
    <phoneticPr fontId="7"/>
  </si>
  <si>
    <t>コンクリート系
材料</t>
    <rPh sb="6" eb="7">
      <t>ケイ</t>
    </rPh>
    <rPh sb="8" eb="10">
      <t>ザイリョウ</t>
    </rPh>
    <phoneticPr fontId="2"/>
  </si>
  <si>
    <t>軽量コンクリート（軽量１種）</t>
    <rPh sb="0" eb="2">
      <t>ケイリョウ</t>
    </rPh>
    <rPh sb="9" eb="11">
      <t>ケイリョウ</t>
    </rPh>
    <rPh sb="12" eb="13">
      <t>シュ</t>
    </rPh>
    <phoneticPr fontId="7"/>
  </si>
  <si>
    <t>軽量コンクリート（軽量２種）</t>
    <rPh sb="0" eb="2">
      <t>ケイリョウ</t>
    </rPh>
    <rPh sb="9" eb="11">
      <t>ケイリョウ</t>
    </rPh>
    <rPh sb="12" eb="13">
      <t>シュ</t>
    </rPh>
    <phoneticPr fontId="7"/>
  </si>
  <si>
    <t>コンクリートブロック（重量）</t>
    <rPh sb="11" eb="13">
      <t>ジュウリョウ</t>
    </rPh>
    <phoneticPr fontId="7"/>
  </si>
  <si>
    <t>コンクリートブロック（軽量）</t>
    <rPh sb="11" eb="13">
      <t>ケイリョウ</t>
    </rPh>
    <phoneticPr fontId="7"/>
  </si>
  <si>
    <t>セメント・モルタル</t>
    <phoneticPr fontId="7"/>
  </si>
  <si>
    <t>押出成型セメント板</t>
    <rPh sb="0" eb="1">
      <t>オ</t>
    </rPh>
    <rPh sb="1" eb="2">
      <t>ダ</t>
    </rPh>
    <rPh sb="2" eb="4">
      <t>セイケイ</t>
    </rPh>
    <rPh sb="8" eb="9">
      <t>バン</t>
    </rPh>
    <phoneticPr fontId="7"/>
  </si>
  <si>
    <t>非木質系
壁材・下地材</t>
    <rPh sb="0" eb="1">
      <t>ヒ</t>
    </rPh>
    <rPh sb="1" eb="3">
      <t>モクシツ</t>
    </rPh>
    <rPh sb="3" eb="4">
      <t>ケイ</t>
    </rPh>
    <rPh sb="5" eb="6">
      <t>カベ</t>
    </rPh>
    <rPh sb="6" eb="7">
      <t>ザイ</t>
    </rPh>
    <rPh sb="8" eb="10">
      <t>シタジ</t>
    </rPh>
    <rPh sb="10" eb="11">
      <t>ザイ</t>
    </rPh>
    <phoneticPr fontId="2"/>
  </si>
  <si>
    <t>土壁</t>
    <rPh sb="0" eb="1">
      <t>ツチ</t>
    </rPh>
    <rPh sb="1" eb="2">
      <t>カベ</t>
    </rPh>
    <phoneticPr fontId="7"/>
  </si>
  <si>
    <t>ロックウール化粧吸音板</t>
    <rPh sb="6" eb="8">
      <t>ケショウ</t>
    </rPh>
    <rPh sb="8" eb="10">
      <t>キュウオン</t>
    </rPh>
    <rPh sb="10" eb="11">
      <t>バン</t>
    </rPh>
    <phoneticPr fontId="7"/>
  </si>
  <si>
    <t>木質系
壁材・下地材</t>
    <rPh sb="0" eb="2">
      <t>モクシツ</t>
    </rPh>
    <rPh sb="2" eb="3">
      <t>ケイ</t>
    </rPh>
    <rPh sb="4" eb="5">
      <t>カベ</t>
    </rPh>
    <rPh sb="5" eb="6">
      <t>ザイ</t>
    </rPh>
    <rPh sb="7" eb="9">
      <t>シタジ</t>
    </rPh>
    <rPh sb="9" eb="10">
      <t>ザイ</t>
    </rPh>
    <phoneticPr fontId="2"/>
  </si>
  <si>
    <t>天然木材</t>
    <rPh sb="0" eb="2">
      <t>テンネン</t>
    </rPh>
    <rPh sb="2" eb="4">
      <t>モクザイ</t>
    </rPh>
    <phoneticPr fontId="7"/>
  </si>
  <si>
    <t>合板</t>
    <rPh sb="0" eb="2">
      <t>ゴウハン</t>
    </rPh>
    <phoneticPr fontId="7"/>
  </si>
  <si>
    <t>A級インシュレーションボード</t>
    <rPh sb="1" eb="2">
      <t>キュウ</t>
    </rPh>
    <phoneticPr fontId="7"/>
  </si>
  <si>
    <t>木毛セメント板</t>
    <rPh sb="0" eb="1">
      <t>モク</t>
    </rPh>
    <rPh sb="1" eb="2">
      <t>ケ</t>
    </rPh>
    <rPh sb="6" eb="7">
      <t>イタ</t>
    </rPh>
    <phoneticPr fontId="7"/>
  </si>
  <si>
    <t>木片セメント板</t>
    <rPh sb="0" eb="2">
      <t>モクヘン</t>
    </rPh>
    <rPh sb="6" eb="7">
      <t>イタ</t>
    </rPh>
    <phoneticPr fontId="7"/>
  </si>
  <si>
    <t>床材</t>
    <rPh sb="0" eb="2">
      <t>ユカザイ</t>
    </rPh>
    <phoneticPr fontId="2"/>
  </si>
  <si>
    <t>ビニル系床材</t>
    <rPh sb="3" eb="4">
      <t>ケイ</t>
    </rPh>
    <rPh sb="4" eb="6">
      <t>ユカザイ</t>
    </rPh>
    <phoneticPr fontId="7"/>
  </si>
  <si>
    <t>アスファルト類</t>
    <rPh sb="6" eb="7">
      <t>ルイ</t>
    </rPh>
    <phoneticPr fontId="7"/>
  </si>
  <si>
    <t>カーペット類</t>
    <rPh sb="5" eb="6">
      <t>ルイ</t>
    </rPh>
    <phoneticPr fontId="7"/>
  </si>
  <si>
    <t>グラスウール
断熱材</t>
    <rPh sb="7" eb="10">
      <t>ダンネツザイ</t>
    </rPh>
    <phoneticPr fontId="2"/>
  </si>
  <si>
    <t>グラスウール断熱材 10K相当</t>
    <rPh sb="6" eb="9">
      <t>ダンネツザイ</t>
    </rPh>
    <rPh sb="13" eb="15">
      <t>ソウトウ</t>
    </rPh>
    <phoneticPr fontId="7"/>
  </si>
  <si>
    <t>グラスウール断熱材 16K相当</t>
    <rPh sb="6" eb="9">
      <t>ダンネツザイ</t>
    </rPh>
    <rPh sb="13" eb="15">
      <t>ソウトウ</t>
    </rPh>
    <phoneticPr fontId="7"/>
  </si>
  <si>
    <t>グラスウール断熱材 20K相当</t>
    <rPh sb="6" eb="9">
      <t>ダンネツザイ</t>
    </rPh>
    <rPh sb="13" eb="15">
      <t>ソウトウ</t>
    </rPh>
    <phoneticPr fontId="7"/>
  </si>
  <si>
    <t>グラスウール断熱材 24K相当</t>
    <rPh sb="6" eb="9">
      <t>ダンネツザイ</t>
    </rPh>
    <rPh sb="13" eb="15">
      <t>ソウトウ</t>
    </rPh>
    <phoneticPr fontId="7"/>
  </si>
  <si>
    <t>グラスウール断熱材 32K相当</t>
    <rPh sb="6" eb="9">
      <t>ダンネツザイ</t>
    </rPh>
    <rPh sb="13" eb="15">
      <t>ソウトウ</t>
    </rPh>
    <phoneticPr fontId="7"/>
  </si>
  <si>
    <t>高性能グラスウール断熱材 16K相当</t>
    <rPh sb="0" eb="3">
      <t>コウセイノウ</t>
    </rPh>
    <rPh sb="9" eb="12">
      <t>ダンネツザイ</t>
    </rPh>
    <rPh sb="16" eb="18">
      <t>ソウトウ</t>
    </rPh>
    <phoneticPr fontId="7"/>
  </si>
  <si>
    <t>高性能グラスウール断熱材 24K相当</t>
    <rPh sb="0" eb="3">
      <t>コウセイノウ</t>
    </rPh>
    <rPh sb="9" eb="12">
      <t>ダンネツザイ</t>
    </rPh>
    <rPh sb="16" eb="18">
      <t>ソウトウ</t>
    </rPh>
    <phoneticPr fontId="7"/>
  </si>
  <si>
    <t>高性能グラスウール断熱材 32K相当</t>
    <rPh sb="0" eb="3">
      <t>コウセイノウ</t>
    </rPh>
    <rPh sb="9" eb="12">
      <t>ダンネツザイ</t>
    </rPh>
    <rPh sb="16" eb="18">
      <t>ソウトウ</t>
    </rPh>
    <phoneticPr fontId="7"/>
  </si>
  <si>
    <t>高性能グラスウール断熱材 40K相当</t>
    <rPh sb="0" eb="3">
      <t>コウセイノウ</t>
    </rPh>
    <rPh sb="9" eb="12">
      <t>ダンネツザイ</t>
    </rPh>
    <rPh sb="16" eb="18">
      <t>ソウトウ</t>
    </rPh>
    <phoneticPr fontId="7"/>
  </si>
  <si>
    <t>高性能グラスウール断熱材 48K相当</t>
    <rPh sb="0" eb="3">
      <t>コウセイノウ</t>
    </rPh>
    <rPh sb="9" eb="12">
      <t>ダンネツザイ</t>
    </rPh>
    <rPh sb="16" eb="18">
      <t>ソウトウ</t>
    </rPh>
    <phoneticPr fontId="7"/>
  </si>
  <si>
    <t>吹込み用グラスウール（13K相当・18K相当）</t>
    <rPh sb="0" eb="2">
      <t>フキコ</t>
    </rPh>
    <rPh sb="3" eb="4">
      <t>ヨウ</t>
    </rPh>
    <rPh sb="14" eb="16">
      <t>ソウトウ</t>
    </rPh>
    <rPh sb="20" eb="22">
      <t>ソウトウ</t>
    </rPh>
    <phoneticPr fontId="7"/>
  </si>
  <si>
    <t>吹込み用グラスウール（30K相当・35K相当）</t>
    <rPh sb="0" eb="2">
      <t>フキコ</t>
    </rPh>
    <rPh sb="3" eb="4">
      <t>ヨウ</t>
    </rPh>
    <rPh sb="14" eb="16">
      <t>ソウトウ</t>
    </rPh>
    <rPh sb="20" eb="22">
      <t>ソウトウ</t>
    </rPh>
    <phoneticPr fontId="7"/>
  </si>
  <si>
    <t>ロックウール
断熱材</t>
    <rPh sb="7" eb="10">
      <t>ダンネツザイ</t>
    </rPh>
    <phoneticPr fontId="2"/>
  </si>
  <si>
    <t>吹付けロックウール</t>
    <rPh sb="0" eb="2">
      <t>フキツ</t>
    </rPh>
    <phoneticPr fontId="7"/>
  </si>
  <si>
    <t>ロックウール断熱材（マット・フェルト）</t>
    <rPh sb="6" eb="9">
      <t>ダンネツザイ</t>
    </rPh>
    <phoneticPr fontId="7"/>
  </si>
  <si>
    <t>ロックウール断熱材（ボード）</t>
    <rPh sb="6" eb="9">
      <t>ダンネツザイ</t>
    </rPh>
    <phoneticPr fontId="7"/>
  </si>
  <si>
    <t>吹込み用ロックウール 25K相当</t>
    <rPh sb="0" eb="2">
      <t>フキコ</t>
    </rPh>
    <rPh sb="3" eb="4">
      <t>ヨウ</t>
    </rPh>
    <rPh sb="14" eb="16">
      <t>ソウトウ</t>
    </rPh>
    <phoneticPr fontId="7"/>
  </si>
  <si>
    <t>吹込み用ロックウール 65K相当</t>
    <rPh sb="0" eb="2">
      <t>フキコ</t>
    </rPh>
    <rPh sb="3" eb="4">
      <t>ヨウ</t>
    </rPh>
    <rPh sb="14" eb="16">
      <t>ソウトウ</t>
    </rPh>
    <phoneticPr fontId="7"/>
  </si>
  <si>
    <t>セルローズファイバー</t>
    <phoneticPr fontId="2"/>
  </si>
  <si>
    <t>吹込用セルローズファイバー 25K・45K・55K</t>
    <rPh sb="0" eb="2">
      <t>フキコ</t>
    </rPh>
    <rPh sb="2" eb="3">
      <t>ヨウ</t>
    </rPh>
    <phoneticPr fontId="7"/>
  </si>
  <si>
    <t>ポリスチレンフォーム
断熱材</t>
    <rPh sb="11" eb="14">
      <t>ダンネツザイ</t>
    </rPh>
    <phoneticPr fontId="2"/>
  </si>
  <si>
    <t>押出法ポリスチレンフォーム保温板 1種</t>
    <rPh sb="0" eb="1">
      <t>オ</t>
    </rPh>
    <rPh sb="1" eb="2">
      <t>ダ</t>
    </rPh>
    <rPh sb="2" eb="3">
      <t>ホウ</t>
    </rPh>
    <rPh sb="13" eb="15">
      <t>ホオン</t>
    </rPh>
    <rPh sb="15" eb="16">
      <t>バン</t>
    </rPh>
    <rPh sb="18" eb="19">
      <t>シュ</t>
    </rPh>
    <phoneticPr fontId="7"/>
  </si>
  <si>
    <t>押出法ポリスチレンフォーム保温板 2種</t>
    <rPh sb="0" eb="1">
      <t>オ</t>
    </rPh>
    <rPh sb="1" eb="2">
      <t>ダ</t>
    </rPh>
    <rPh sb="2" eb="3">
      <t>ホウ</t>
    </rPh>
    <rPh sb="13" eb="15">
      <t>ホオン</t>
    </rPh>
    <rPh sb="15" eb="16">
      <t>バン</t>
    </rPh>
    <rPh sb="18" eb="19">
      <t>シュ</t>
    </rPh>
    <phoneticPr fontId="7"/>
  </si>
  <si>
    <t>押出法ポリスチレンフォーム保温板 3種</t>
    <rPh sb="0" eb="1">
      <t>オ</t>
    </rPh>
    <rPh sb="1" eb="2">
      <t>ダ</t>
    </rPh>
    <rPh sb="2" eb="3">
      <t>ホウ</t>
    </rPh>
    <rPh sb="13" eb="15">
      <t>ホオン</t>
    </rPh>
    <rPh sb="15" eb="16">
      <t>バン</t>
    </rPh>
    <rPh sb="18" eb="19">
      <t>シュ</t>
    </rPh>
    <phoneticPr fontId="7"/>
  </si>
  <si>
    <t>A種ポリエチレンフォーム保温板 1種2号</t>
    <rPh sb="1" eb="2">
      <t>シュ</t>
    </rPh>
    <rPh sb="12" eb="14">
      <t>ホオン</t>
    </rPh>
    <rPh sb="14" eb="15">
      <t>バン</t>
    </rPh>
    <rPh sb="17" eb="18">
      <t>シュ</t>
    </rPh>
    <rPh sb="19" eb="20">
      <t>ゴウ</t>
    </rPh>
    <phoneticPr fontId="7"/>
  </si>
  <si>
    <t>A種ポリエチレンフォーム保温板 2種</t>
    <rPh sb="1" eb="2">
      <t>シュ</t>
    </rPh>
    <rPh sb="12" eb="14">
      <t>ホオン</t>
    </rPh>
    <rPh sb="14" eb="15">
      <t>バン</t>
    </rPh>
    <rPh sb="17" eb="18">
      <t>シュ</t>
    </rPh>
    <phoneticPr fontId="7"/>
  </si>
  <si>
    <t>ビーズ法ポリスチレンフォーム保温板 特号</t>
    <rPh sb="3" eb="4">
      <t>ホウ</t>
    </rPh>
    <rPh sb="14" eb="16">
      <t>ホオン</t>
    </rPh>
    <rPh sb="16" eb="17">
      <t>バン</t>
    </rPh>
    <rPh sb="18" eb="19">
      <t>トク</t>
    </rPh>
    <rPh sb="19" eb="20">
      <t>ゴウ</t>
    </rPh>
    <phoneticPr fontId="7"/>
  </si>
  <si>
    <t>ビーズ法ポリスチレンフォーム保温板 1号</t>
    <rPh sb="3" eb="4">
      <t>ホウ</t>
    </rPh>
    <rPh sb="14" eb="16">
      <t>ホオン</t>
    </rPh>
    <rPh sb="16" eb="17">
      <t>バン</t>
    </rPh>
    <rPh sb="19" eb="20">
      <t>ゴウ</t>
    </rPh>
    <phoneticPr fontId="7"/>
  </si>
  <si>
    <t>ビーズ法ポリスチレンフォーム保温板 2号</t>
    <rPh sb="3" eb="4">
      <t>ホウ</t>
    </rPh>
    <rPh sb="19" eb="20">
      <t>ゴウ</t>
    </rPh>
    <phoneticPr fontId="7"/>
  </si>
  <si>
    <t>ビーズ法ポリスチレンフォーム保温板 3号</t>
    <rPh sb="3" eb="4">
      <t>ホウ</t>
    </rPh>
    <rPh sb="19" eb="20">
      <t>ゴウ</t>
    </rPh>
    <phoneticPr fontId="7"/>
  </si>
  <si>
    <t>ビーズ法ポリスチレンフォーム保温板 4号</t>
    <rPh sb="3" eb="4">
      <t>ホウ</t>
    </rPh>
    <rPh sb="14" eb="16">
      <t>ホオン</t>
    </rPh>
    <rPh sb="16" eb="17">
      <t>バン</t>
    </rPh>
    <rPh sb="19" eb="20">
      <t>ゴウ</t>
    </rPh>
    <phoneticPr fontId="7"/>
  </si>
  <si>
    <t>硬質ウレタンフォーム保温板 2種1号</t>
    <rPh sb="0" eb="2">
      <t>コウシツ</t>
    </rPh>
    <rPh sb="10" eb="12">
      <t>ホオン</t>
    </rPh>
    <rPh sb="12" eb="13">
      <t>バン</t>
    </rPh>
    <rPh sb="15" eb="16">
      <t>シュ</t>
    </rPh>
    <rPh sb="17" eb="18">
      <t>ゴウ</t>
    </rPh>
    <phoneticPr fontId="7"/>
  </si>
  <si>
    <t>硬質ウレタンフォーム保温板 2種2号</t>
    <rPh sb="0" eb="2">
      <t>コウシツ</t>
    </rPh>
    <rPh sb="10" eb="12">
      <t>ホオン</t>
    </rPh>
    <rPh sb="12" eb="13">
      <t>バン</t>
    </rPh>
    <rPh sb="15" eb="16">
      <t>シュ</t>
    </rPh>
    <rPh sb="17" eb="18">
      <t>ゴウ</t>
    </rPh>
    <phoneticPr fontId="7"/>
  </si>
  <si>
    <t>吹付け硬質ウレタンフォーム A種1</t>
    <rPh sb="0" eb="1">
      <t>フ</t>
    </rPh>
    <rPh sb="1" eb="2">
      <t>ツ</t>
    </rPh>
    <rPh sb="3" eb="5">
      <t>コウシツ</t>
    </rPh>
    <rPh sb="15" eb="16">
      <t>シュ</t>
    </rPh>
    <phoneticPr fontId="7"/>
  </si>
  <si>
    <t>吹付け硬質ウレタンフォーム A種3</t>
    <rPh sb="0" eb="1">
      <t>フ</t>
    </rPh>
    <rPh sb="1" eb="2">
      <t>ツ</t>
    </rPh>
    <rPh sb="3" eb="5">
      <t>コウシツ</t>
    </rPh>
    <rPh sb="15" eb="16">
      <t>シュ</t>
    </rPh>
    <phoneticPr fontId="7"/>
  </si>
  <si>
    <t>材料名称</t>
    <rPh sb="0" eb="2">
      <t>ザイリョウ</t>
    </rPh>
    <rPh sb="2" eb="4">
      <t>メイショウ</t>
    </rPh>
    <phoneticPr fontId="7"/>
  </si>
  <si>
    <t>ウレタン
フォーム
断熱材</t>
    <rPh sb="10" eb="13">
      <t>ダンネツザイ</t>
    </rPh>
    <phoneticPr fontId="2"/>
  </si>
  <si>
    <t>天井</t>
    <rPh sb="0" eb="2">
      <t>テンジョウ</t>
    </rPh>
    <phoneticPr fontId="2"/>
  </si>
  <si>
    <t>床</t>
    <rPh sb="0" eb="1">
      <t>ユカ</t>
    </rPh>
    <phoneticPr fontId="2"/>
  </si>
  <si>
    <t>室内側</t>
    <rPh sb="0" eb="2">
      <t>シツナイ</t>
    </rPh>
    <rPh sb="2" eb="3">
      <t>ガワ</t>
    </rPh>
    <phoneticPr fontId="2"/>
  </si>
  <si>
    <t>外気側</t>
    <rPh sb="0" eb="2">
      <t>ガイキ</t>
    </rPh>
    <rPh sb="2" eb="3">
      <t>ガワ</t>
    </rPh>
    <phoneticPr fontId="2"/>
  </si>
  <si>
    <t>※A3は土間面積（67.90）としています</t>
    <rPh sb="4" eb="6">
      <t>ドマ</t>
    </rPh>
    <rPh sb="6" eb="8">
      <t>メンセキ</t>
    </rPh>
    <phoneticPr fontId="2"/>
  </si>
  <si>
    <t>◆表2:表面熱伝達抵抗</t>
    <rPh sb="1" eb="2">
      <t>ヒョウ</t>
    </rPh>
    <rPh sb="4" eb="6">
      <t>ヒョウメン</t>
    </rPh>
    <rPh sb="6" eb="9">
      <t>ネツデンタツ</t>
    </rPh>
    <rPh sb="9" eb="11">
      <t>テイコウ</t>
    </rPh>
    <phoneticPr fontId="2"/>
  </si>
  <si>
    <t>◆床（床断熱の場合）</t>
    <rPh sb="1" eb="2">
      <t>ユカ</t>
    </rPh>
    <rPh sb="3" eb="4">
      <t>ユカ</t>
    </rPh>
    <rPh sb="4" eb="6">
      <t>ダンネツ</t>
    </rPh>
    <rPh sb="7" eb="9">
      <t>バアイ</t>
    </rPh>
    <phoneticPr fontId="2"/>
  </si>
  <si>
    <t>◆天井または屋根（いずれか断熱境界となる部位）</t>
    <rPh sb="1" eb="3">
      <t>テンジョウ</t>
    </rPh>
    <rPh sb="6" eb="8">
      <t>ヤネ</t>
    </rPh>
    <rPh sb="13" eb="15">
      <t>ダンネツ</t>
    </rPh>
    <rPh sb="15" eb="17">
      <t>キョウカイ</t>
    </rPh>
    <rPh sb="20" eb="22">
      <t>ブイ</t>
    </rPh>
    <phoneticPr fontId="2"/>
  </si>
  <si>
    <t>せっこうボード</t>
    <phoneticPr fontId="2"/>
  </si>
  <si>
    <t>・複数のシリーズで応募する場合は、ファイルを必要なだけコピーし、対応するシリーズ名がわかるように
ファイル名を設定して下さい。</t>
    <rPh sb="1" eb="3">
      <t>フクスウ</t>
    </rPh>
    <rPh sb="9" eb="11">
      <t>オウボ</t>
    </rPh>
    <rPh sb="13" eb="15">
      <t>バアイ</t>
    </rPh>
    <rPh sb="22" eb="24">
      <t>ヒツヨウ</t>
    </rPh>
    <rPh sb="32" eb="34">
      <t>タイオウ</t>
    </rPh>
    <rPh sb="40" eb="41">
      <t>メイ</t>
    </rPh>
    <rPh sb="53" eb="54">
      <t>メイ</t>
    </rPh>
    <rPh sb="55" eb="57">
      <t>セッテイ</t>
    </rPh>
    <rPh sb="59" eb="60">
      <t>クダ</t>
    </rPh>
    <phoneticPr fontId="2"/>
  </si>
  <si>
    <t>・応募する住宅シリーズ1つにつき、このファイルを1つ作成して提出して下さい。</t>
    <rPh sb="1" eb="3">
      <t>オウボ</t>
    </rPh>
    <rPh sb="5" eb="7">
      <t>ジュウタク</t>
    </rPh>
    <rPh sb="26" eb="28">
      <t>サクセイ</t>
    </rPh>
    <rPh sb="30" eb="32">
      <t>テイシュツ</t>
    </rPh>
    <rPh sb="34" eb="35">
      <t>クダ</t>
    </rPh>
    <phoneticPr fontId="2"/>
  </si>
  <si>
    <t>・複数のシリーズで応募する場合でも、断熱仕様等に違いが無い場合は、このファイルは1つでかまいません。</t>
    <rPh sb="1" eb="3">
      <t>フクスウ</t>
    </rPh>
    <rPh sb="9" eb="11">
      <t>オウボ</t>
    </rPh>
    <rPh sb="13" eb="15">
      <t>バアイ</t>
    </rPh>
    <rPh sb="18" eb="20">
      <t>ダンネツ</t>
    </rPh>
    <rPh sb="20" eb="22">
      <t>シヨウ</t>
    </rPh>
    <rPh sb="22" eb="23">
      <t>トウ</t>
    </rPh>
    <rPh sb="24" eb="25">
      <t>チガ</t>
    </rPh>
    <rPh sb="27" eb="28">
      <t>ナ</t>
    </rPh>
    <rPh sb="29" eb="31">
      <t>バアイ</t>
    </rPh>
    <phoneticPr fontId="2"/>
  </si>
  <si>
    <t>・他のソフト等で作成した資料で同等の内容のものがあれば、そちらの提出でもかまいません。ただし、以下の条件を満たすものに限ります。</t>
    <rPh sb="1" eb="2">
      <t>ホカ</t>
    </rPh>
    <rPh sb="6" eb="7">
      <t>トウ</t>
    </rPh>
    <rPh sb="8" eb="10">
      <t>サクセイ</t>
    </rPh>
    <rPh sb="12" eb="14">
      <t>シリョウ</t>
    </rPh>
    <rPh sb="15" eb="17">
      <t>ドウトウ</t>
    </rPh>
    <rPh sb="18" eb="20">
      <t>ナイヨウ</t>
    </rPh>
    <rPh sb="32" eb="34">
      <t>テイシュツ</t>
    </rPh>
    <rPh sb="47" eb="49">
      <t>イカ</t>
    </rPh>
    <rPh sb="50" eb="52">
      <t>ジョウケン</t>
    </rPh>
    <rPh sb="53" eb="54">
      <t>ミ</t>
    </rPh>
    <rPh sb="59" eb="60">
      <t>カギ</t>
    </rPh>
    <phoneticPr fontId="2"/>
  </si>
  <si>
    <t>・シートの各セルは、以下のルールで着色されています。</t>
    <rPh sb="5" eb="6">
      <t>カク</t>
    </rPh>
    <rPh sb="10" eb="12">
      <t>イカ</t>
    </rPh>
    <rPh sb="17" eb="19">
      <t>チャクショク</t>
    </rPh>
    <phoneticPr fontId="2"/>
  </si>
  <si>
    <t>通常の入力セルです。数値や文字を入力して下さい。</t>
    <rPh sb="0" eb="2">
      <t>ツウジョウ</t>
    </rPh>
    <rPh sb="3" eb="5">
      <t>ニュウリョク</t>
    </rPh>
    <rPh sb="10" eb="12">
      <t>スウチ</t>
    </rPh>
    <rPh sb="13" eb="15">
      <t>モジ</t>
    </rPh>
    <rPh sb="16" eb="18">
      <t>ニュウリョク</t>
    </rPh>
    <rPh sb="20" eb="21">
      <t>クダ</t>
    </rPh>
    <phoneticPr fontId="2"/>
  </si>
  <si>
    <t>数式や固定の数値等が埋め込まれています。編集する必要がある場合を除き、入力しないで下さい。</t>
    <rPh sb="0" eb="2">
      <t>スウシキ</t>
    </rPh>
    <rPh sb="3" eb="5">
      <t>コテイ</t>
    </rPh>
    <rPh sb="6" eb="8">
      <t>スウチ</t>
    </rPh>
    <rPh sb="8" eb="9">
      <t>トウ</t>
    </rPh>
    <rPh sb="10" eb="11">
      <t>ウ</t>
    </rPh>
    <rPh sb="12" eb="13">
      <t>コ</t>
    </rPh>
    <rPh sb="20" eb="22">
      <t>ヘンシュウ</t>
    </rPh>
    <rPh sb="24" eb="26">
      <t>ヒツヨウ</t>
    </rPh>
    <rPh sb="29" eb="31">
      <t>バアイ</t>
    </rPh>
    <rPh sb="32" eb="33">
      <t>ノゾ</t>
    </rPh>
    <rPh sb="35" eb="37">
      <t>ニュウリョク</t>
    </rPh>
    <rPh sb="41" eb="42">
      <t>クダ</t>
    </rPh>
    <phoneticPr fontId="2"/>
  </si>
  <si>
    <t>（赤枠囲み・赤太字）他のシート・ファイル等へ数値を転記する必要があることを示しています。</t>
    <rPh sb="1" eb="2">
      <t>アカ</t>
    </rPh>
    <rPh sb="2" eb="3">
      <t>ワク</t>
    </rPh>
    <rPh sb="3" eb="4">
      <t>カコ</t>
    </rPh>
    <rPh sb="6" eb="7">
      <t>アカ</t>
    </rPh>
    <rPh sb="7" eb="9">
      <t>フトジ</t>
    </rPh>
    <rPh sb="10" eb="11">
      <t>ホカ</t>
    </rPh>
    <rPh sb="20" eb="21">
      <t>トウ</t>
    </rPh>
    <rPh sb="22" eb="24">
      <t>スウチ</t>
    </rPh>
    <rPh sb="25" eb="27">
      <t>テンキ</t>
    </rPh>
    <rPh sb="29" eb="31">
      <t>ヒツヨウ</t>
    </rPh>
    <rPh sb="37" eb="38">
      <t>シメ</t>
    </rPh>
    <phoneticPr fontId="2"/>
  </si>
  <si>
    <t>断面1
（一般部）</t>
    <rPh sb="0" eb="2">
      <t>ダンメン</t>
    </rPh>
    <rPh sb="5" eb="7">
      <t>イッパン</t>
    </rPh>
    <rPh sb="7" eb="8">
      <t>ブ</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</si>
  <si>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</si>
  <si>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</si>
  <si>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</si>
  <si>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</si>
  <si>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</si>
  <si>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</si>
  <si>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</si>
  <si>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</si>
  <si>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このシートの内容を適用する地域を「適用する」として下さい</t>
    <rPh sb="6" eb="8">
      <t>ナイヨウ</t>
    </rPh>
    <rPh sb="9" eb="11">
      <t>テキヨウ</t>
    </rPh>
    <rPh sb="13" eb="15">
      <t>チイキ</t>
    </rPh>
    <rPh sb="17" eb="19">
      <t>テキヨウ</t>
    </rPh>
    <rPh sb="25" eb="26">
      <t>クダ</t>
    </rPh>
    <phoneticPr fontId="2"/>
  </si>
  <si>
    <t>◆その他の断熱境界部位</t>
    <rPh sb="3" eb="4">
      <t>タ</t>
    </rPh>
    <rPh sb="5" eb="7">
      <t>ダンネツ</t>
    </rPh>
    <rPh sb="7" eb="9">
      <t>キョウカイ</t>
    </rPh>
    <rPh sb="9" eb="11">
      <t>ブイ</t>
    </rPh>
    <phoneticPr fontId="2"/>
  </si>
  <si>
    <t>入力欄が不足する場合に、どの部位の仕様か明記したうえで使用して下さい。</t>
    <rPh sb="0" eb="2">
      <t>ニュウリョク</t>
    </rPh>
    <rPh sb="2" eb="3">
      <t>ラン</t>
    </rPh>
    <rPh sb="4" eb="6">
      <t>フソク</t>
    </rPh>
    <rPh sb="8" eb="10">
      <t>バアイ</t>
    </rPh>
    <rPh sb="14" eb="16">
      <t>ブイ</t>
    </rPh>
    <rPh sb="17" eb="19">
      <t>シヨウ</t>
    </rPh>
    <rPh sb="20" eb="22">
      <t>メイキ</t>
    </rPh>
    <rPh sb="27" eb="29">
      <t>シヨウ</t>
    </rPh>
    <rPh sb="31" eb="32">
      <t>クダ</t>
    </rPh>
    <phoneticPr fontId="2"/>
  </si>
  <si>
    <t>熱抵抗</t>
    <rPh sb="0" eb="1">
      <t>ネツ</t>
    </rPh>
    <rPh sb="1" eb="3">
      <t>テイコウ</t>
    </rPh>
    <phoneticPr fontId="2"/>
  </si>
  <si>
    <t>1階全体を基礎断熱とする場合や、玄関など部分的に基礎断熱とする部位について入力して下さい。</t>
    <rPh sb="1" eb="2">
      <t>カイ</t>
    </rPh>
    <rPh sb="2" eb="4">
      <t>ゼンタイ</t>
    </rPh>
    <rPh sb="5" eb="7">
      <t>キソ</t>
    </rPh>
    <rPh sb="7" eb="9">
      <t>ダンネツ</t>
    </rPh>
    <rPh sb="12" eb="14">
      <t>バアイ</t>
    </rPh>
    <rPh sb="16" eb="18">
      <t>ゲンカン</t>
    </rPh>
    <rPh sb="20" eb="22">
      <t>ブブン</t>
    </rPh>
    <rPh sb="22" eb="23">
      <t>テキ</t>
    </rPh>
    <rPh sb="24" eb="26">
      <t>キソ</t>
    </rPh>
    <rPh sb="26" eb="28">
      <t>ダンネツ</t>
    </rPh>
    <rPh sb="31" eb="33">
      <t>ブイ</t>
    </rPh>
    <rPh sb="37" eb="39">
      <t>ニュウリョク</t>
    </rPh>
    <rPh sb="41" eb="42">
      <t>クダ</t>
    </rPh>
    <phoneticPr fontId="2"/>
  </si>
  <si>
    <t>・U値の計算過程の数値（材料名、熱伝導率、材料厚、熱橋面積比、表面熱伝達率等、および基礎については適用した計算式を含む）が表記されていること</t>
    <rPh sb="2" eb="3">
      <t>アタイ</t>
    </rPh>
    <rPh sb="4" eb="6">
      <t>ケイサン</t>
    </rPh>
    <rPh sb="6" eb="8">
      <t>カテイ</t>
    </rPh>
    <rPh sb="9" eb="11">
      <t>スウチ</t>
    </rPh>
    <rPh sb="12" eb="15">
      <t>ザイリョウメイ</t>
    </rPh>
    <rPh sb="16" eb="17">
      <t>ネツ</t>
    </rPh>
    <rPh sb="17" eb="20">
      <t>デンドウリツ</t>
    </rPh>
    <rPh sb="21" eb="23">
      <t>ザイリョウ</t>
    </rPh>
    <rPh sb="23" eb="24">
      <t>アツ</t>
    </rPh>
    <rPh sb="25" eb="26">
      <t>ネツ</t>
    </rPh>
    <rPh sb="26" eb="27">
      <t>ハシ</t>
    </rPh>
    <rPh sb="27" eb="29">
      <t>メンセキ</t>
    </rPh>
    <rPh sb="29" eb="30">
      <t>ヒ</t>
    </rPh>
    <rPh sb="31" eb="33">
      <t>ヒョウメン</t>
    </rPh>
    <rPh sb="33" eb="36">
      <t>ネツデンタツ</t>
    </rPh>
    <rPh sb="36" eb="37">
      <t>リツ</t>
    </rPh>
    <rPh sb="37" eb="38">
      <t>トウ</t>
    </rPh>
    <rPh sb="42" eb="44">
      <t>キソ</t>
    </rPh>
    <rPh sb="49" eb="51">
      <t>テキヨウ</t>
    </rPh>
    <rPh sb="53" eb="55">
      <t>ケイサン</t>
    </rPh>
    <rPh sb="55" eb="56">
      <t>シキ</t>
    </rPh>
    <rPh sb="57" eb="58">
      <t>フク</t>
    </rPh>
    <rPh sb="61" eb="63">
      <t>ヒョウキ</t>
    </rPh>
    <phoneticPr fontId="2"/>
  </si>
  <si>
    <t>・数値の有効桁数に不足がないこと</t>
    <rPh sb="1" eb="3">
      <t>スウチ</t>
    </rPh>
    <rPh sb="4" eb="6">
      <t>ユウコウ</t>
    </rPh>
    <rPh sb="6" eb="8">
      <t>ケタスウ</t>
    </rPh>
    <rPh sb="9" eb="11">
      <t>フソク</t>
    </rPh>
    <phoneticPr fontId="2"/>
  </si>
  <si>
    <t>入力上の注意事項</t>
    <rPh sb="0" eb="2">
      <t>ニュウリョク</t>
    </rPh>
    <rPh sb="2" eb="3">
      <t>ジョウ</t>
    </rPh>
    <rPh sb="4" eb="6">
      <t>チュウイ</t>
    </rPh>
    <rPh sb="6" eb="8">
      <t>ジコウ</t>
    </rPh>
    <phoneticPr fontId="2"/>
  </si>
  <si>
    <t>▲</t>
    <phoneticPr fontId="2"/>
  </si>
  <si>
    <t>天井または屋根で、断熱境界となる方の部位について入力して下さい</t>
    <rPh sb="0" eb="2">
      <t>テンジョウ</t>
    </rPh>
    <rPh sb="5" eb="7">
      <t>ヤネ</t>
    </rPh>
    <rPh sb="9" eb="11">
      <t>ダンネツ</t>
    </rPh>
    <rPh sb="11" eb="13">
      <t>キョウカイ</t>
    </rPh>
    <rPh sb="16" eb="17">
      <t>ホウ</t>
    </rPh>
    <rPh sb="18" eb="20">
      <t>ブイ</t>
    </rPh>
    <rPh sb="24" eb="26">
      <t>ニュウリョク</t>
    </rPh>
    <rPh sb="28" eb="29">
      <t>クダ</t>
    </rPh>
    <phoneticPr fontId="2"/>
  </si>
  <si>
    <t>▲</t>
    <phoneticPr fontId="2"/>
  </si>
  <si>
    <t>◆基礎断熱部分（予備）</t>
    <rPh sb="1" eb="3">
      <t>キソ</t>
    </rPh>
    <rPh sb="3" eb="5">
      <t>ダンネツ</t>
    </rPh>
    <rPh sb="5" eb="7">
      <t>ブブン</t>
    </rPh>
    <rPh sb="8" eb="10">
      <t>ヨビ</t>
    </rPh>
    <phoneticPr fontId="2"/>
  </si>
  <si>
    <t>基礎等の立ち上がり部分の
室外側に設置する断熱材</t>
    <rPh sb="0" eb="3">
      <t>キソトウ</t>
    </rPh>
    <rPh sb="4" eb="5">
      <t>タ</t>
    </rPh>
    <rPh sb="6" eb="7">
      <t>ア</t>
    </rPh>
    <rPh sb="9" eb="11">
      <t>ブブン</t>
    </rPh>
    <rPh sb="13" eb="15">
      <t>シツガイ</t>
    </rPh>
    <rPh sb="15" eb="16">
      <t>ガワ</t>
    </rPh>
    <rPh sb="17" eb="19">
      <t>セッチ</t>
    </rPh>
    <rPh sb="21" eb="24">
      <t>ダンネツザイ</t>
    </rPh>
    <phoneticPr fontId="2"/>
  </si>
  <si>
    <t>基礎等の底盤部分の
室内側に設置する断熱材</t>
    <rPh sb="0" eb="3">
      <t>キソトウ</t>
    </rPh>
    <rPh sb="4" eb="5">
      <t>ソコ</t>
    </rPh>
    <rPh sb="5" eb="6">
      <t>バン</t>
    </rPh>
    <rPh sb="6" eb="8">
      <t>ブブン</t>
    </rPh>
    <rPh sb="7" eb="8">
      <t>ブン</t>
    </rPh>
    <rPh sb="10" eb="12">
      <t>シツナイ</t>
    </rPh>
    <rPh sb="12" eb="13">
      <t>ガワ</t>
    </rPh>
    <rPh sb="14" eb="16">
      <t>セッチ</t>
    </rPh>
    <rPh sb="18" eb="21">
      <t>ダンネツザイ</t>
    </rPh>
    <phoneticPr fontId="2"/>
  </si>
  <si>
    <t>基礎等の底盤部分の
室外側に設置する断熱材</t>
    <rPh sb="0" eb="3">
      <t>キソトウ</t>
    </rPh>
    <rPh sb="4" eb="5">
      <t>ソコ</t>
    </rPh>
    <rPh sb="5" eb="6">
      <t>バン</t>
    </rPh>
    <rPh sb="6" eb="8">
      <t>ブブン</t>
    </rPh>
    <rPh sb="7" eb="8">
      <t>ブン</t>
    </rPh>
    <rPh sb="10" eb="11">
      <t>シツ</t>
    </rPh>
    <rPh sb="11" eb="13">
      <t>ソトガワ</t>
    </rPh>
    <rPh sb="12" eb="13">
      <t>ガワ</t>
    </rPh>
    <rPh sb="14" eb="16">
      <t>セッチ</t>
    </rPh>
    <rPh sb="18" eb="21">
      <t>ダンネツザイ</t>
    </rPh>
    <phoneticPr fontId="2"/>
  </si>
  <si>
    <t>基礎等の立ち上がり部分の
室内側に設置する断熱材</t>
    <rPh sb="0" eb="3">
      <t>キソトウ</t>
    </rPh>
    <rPh sb="4" eb="5">
      <t>タ</t>
    </rPh>
    <rPh sb="6" eb="7">
      <t>ア</t>
    </rPh>
    <rPh sb="9" eb="11">
      <t>ブブン</t>
    </rPh>
    <rPh sb="13" eb="15">
      <t>シツナイ</t>
    </rPh>
    <rPh sb="15" eb="16">
      <t>ガワ</t>
    </rPh>
    <rPh sb="17" eb="19">
      <t>セッチ</t>
    </rPh>
    <rPh sb="21" eb="24">
      <t>ダンネツザイ</t>
    </rPh>
    <phoneticPr fontId="2"/>
  </si>
  <si>
    <t>アルミニウム</t>
    <phoneticPr fontId="7"/>
  </si>
  <si>
    <t>コンクリート</t>
    <phoneticPr fontId="7"/>
  </si>
  <si>
    <t>フェノールフォーム</t>
    <phoneticPr fontId="2"/>
  </si>
  <si>
    <t xml:space="preserve">-  </t>
    <phoneticPr fontId="2"/>
  </si>
  <si>
    <t>応募する地域のうち、このシートの断熱仕様を適用する地域</t>
    <rPh sb="0" eb="2">
      <t>オウボ</t>
    </rPh>
    <rPh sb="4" eb="6">
      <t>チイキ</t>
    </rPh>
    <rPh sb="16" eb="18">
      <t>ダンネツ</t>
    </rPh>
    <rPh sb="18" eb="20">
      <t>シヨウ</t>
    </rPh>
    <rPh sb="21" eb="23">
      <t>テキヨウ</t>
    </rPh>
    <rPh sb="25" eb="27">
      <t>チイキ</t>
    </rPh>
    <phoneticPr fontId="2"/>
  </si>
  <si>
    <r>
      <t>面積A
[m</t>
    </r>
    <r>
      <rPr>
        <vertAlign val="superscript"/>
        <sz val="9"/>
        <color theme="1"/>
        <rFont val="メイリオ"/>
        <family val="3"/>
        <charset val="128"/>
      </rPr>
      <t>2</t>
    </r>
    <r>
      <rPr>
        <sz val="9"/>
        <color theme="1"/>
        <rFont val="メイリオ"/>
        <family val="3"/>
        <charset val="128"/>
      </rPr>
      <t>]</t>
    </r>
    <rPh sb="0" eb="2">
      <t>メンセキ</t>
    </rPh>
    <phoneticPr fontId="2"/>
  </si>
  <si>
    <r>
      <t>冷房期
方位係数
ν</t>
    </r>
    <r>
      <rPr>
        <vertAlign val="subscript"/>
        <sz val="9"/>
        <color theme="1"/>
        <rFont val="メイリオ"/>
        <family val="3"/>
        <charset val="128"/>
      </rPr>
      <t>C</t>
    </r>
    <rPh sb="0" eb="2">
      <t>レイボウ</t>
    </rPh>
    <rPh sb="2" eb="3">
      <t>キ</t>
    </rPh>
    <rPh sb="4" eb="6">
      <t>ホウイ</t>
    </rPh>
    <rPh sb="6" eb="8">
      <t>ケイスウ</t>
    </rPh>
    <phoneticPr fontId="2"/>
  </si>
  <si>
    <r>
      <t>冷房期
日射熱
取得量
ν</t>
    </r>
    <r>
      <rPr>
        <vertAlign val="subscript"/>
        <sz val="9"/>
        <color theme="1"/>
        <rFont val="メイリオ"/>
        <family val="3"/>
        <charset val="128"/>
      </rPr>
      <t>C</t>
    </r>
    <r>
      <rPr>
        <sz val="9"/>
        <color theme="1"/>
        <rFont val="メイリオ"/>
        <family val="3"/>
        <charset val="128"/>
      </rPr>
      <t>Aη</t>
    </r>
    <rPh sb="0" eb="2">
      <t>レイボウ</t>
    </rPh>
    <rPh sb="2" eb="3">
      <t>キ</t>
    </rPh>
    <rPh sb="4" eb="6">
      <t>ニッシャ</t>
    </rPh>
    <rPh sb="6" eb="7">
      <t>ネツ</t>
    </rPh>
    <rPh sb="8" eb="10">
      <t>シュトク</t>
    </rPh>
    <rPh sb="10" eb="11">
      <t>リョウ</t>
    </rPh>
    <phoneticPr fontId="2"/>
  </si>
  <si>
    <r>
      <t>暖房期
方位係数
ν</t>
    </r>
    <r>
      <rPr>
        <vertAlign val="subscript"/>
        <sz val="9"/>
        <color theme="1"/>
        <rFont val="メイリオ"/>
        <family val="3"/>
        <charset val="128"/>
      </rPr>
      <t>H</t>
    </r>
    <rPh sb="0" eb="2">
      <t>ダンボウ</t>
    </rPh>
    <rPh sb="2" eb="3">
      <t>キ</t>
    </rPh>
    <rPh sb="4" eb="6">
      <t>ホウイ</t>
    </rPh>
    <rPh sb="6" eb="8">
      <t>ケイスウ</t>
    </rPh>
    <phoneticPr fontId="2"/>
  </si>
  <si>
    <r>
      <t>暖房期
日射熱
取得量
ν</t>
    </r>
    <r>
      <rPr>
        <vertAlign val="subscript"/>
        <sz val="9"/>
        <color theme="1"/>
        <rFont val="メイリオ"/>
        <family val="3"/>
        <charset val="128"/>
      </rPr>
      <t>H</t>
    </r>
    <r>
      <rPr>
        <sz val="9"/>
        <color theme="1"/>
        <rFont val="メイリオ"/>
        <family val="3"/>
        <charset val="128"/>
      </rPr>
      <t>Aη</t>
    </r>
    <rPh sb="0" eb="2">
      <t>ダンボウ</t>
    </rPh>
    <rPh sb="2" eb="3">
      <t>キ</t>
    </rPh>
    <rPh sb="4" eb="6">
      <t>ニッシャ</t>
    </rPh>
    <rPh sb="6" eb="7">
      <t>ネツ</t>
    </rPh>
    <rPh sb="8" eb="10">
      <t>シュトク</t>
    </rPh>
    <rPh sb="10" eb="11">
      <t>リョウ</t>
    </rPh>
    <phoneticPr fontId="2"/>
  </si>
  <si>
    <r>
      <t>m</t>
    </r>
    <r>
      <rPr>
        <vertAlign val="subscript"/>
        <sz val="9"/>
        <color theme="1"/>
        <rFont val="メイリオ"/>
        <family val="3"/>
        <charset val="128"/>
      </rPr>
      <t>C</t>
    </r>
    <r>
      <rPr>
        <sz val="9"/>
        <color theme="1"/>
        <rFont val="メイリオ"/>
        <family val="3"/>
        <charset val="128"/>
      </rPr>
      <t>1=</t>
    </r>
    <phoneticPr fontId="2"/>
  </si>
  <si>
    <r>
      <t>m</t>
    </r>
    <r>
      <rPr>
        <vertAlign val="subscript"/>
        <sz val="9"/>
        <color theme="1"/>
        <rFont val="メイリオ"/>
        <family val="3"/>
        <charset val="128"/>
      </rPr>
      <t>H</t>
    </r>
    <r>
      <rPr>
        <sz val="9"/>
        <color theme="1"/>
        <rFont val="メイリオ"/>
        <family val="3"/>
        <charset val="128"/>
      </rPr>
      <t>1=</t>
    </r>
    <phoneticPr fontId="2"/>
  </si>
  <si>
    <t>q3=</t>
    <phoneticPr fontId="2"/>
  </si>
  <si>
    <t>q4=</t>
    <phoneticPr fontId="2"/>
  </si>
  <si>
    <r>
      <t>m</t>
    </r>
    <r>
      <rPr>
        <vertAlign val="subscript"/>
        <sz val="9"/>
        <color theme="1"/>
        <rFont val="メイリオ"/>
        <family val="3"/>
        <charset val="128"/>
      </rPr>
      <t>C</t>
    </r>
    <r>
      <rPr>
        <sz val="9"/>
        <color theme="1"/>
        <rFont val="メイリオ"/>
        <family val="3"/>
        <charset val="128"/>
      </rPr>
      <t>4=</t>
    </r>
    <phoneticPr fontId="2"/>
  </si>
  <si>
    <r>
      <t>m</t>
    </r>
    <r>
      <rPr>
        <vertAlign val="subscript"/>
        <sz val="9"/>
        <color theme="1"/>
        <rFont val="メイリオ"/>
        <family val="3"/>
        <charset val="128"/>
      </rPr>
      <t>H</t>
    </r>
    <r>
      <rPr>
        <sz val="9"/>
        <color theme="1"/>
        <rFont val="メイリオ"/>
        <family val="3"/>
        <charset val="128"/>
      </rPr>
      <t>4=</t>
    </r>
    <phoneticPr fontId="2"/>
  </si>
  <si>
    <r>
      <t>◆屋根および妻壁</t>
    </r>
    <r>
      <rPr>
        <sz val="9"/>
        <color theme="1"/>
        <rFont val="メイリオ"/>
        <family val="3"/>
        <charset val="128"/>
      </rPr>
      <t>（※上部断熱位置=屋根断熱の場合に記入して下さい）</t>
    </r>
    <rPh sb="1" eb="3">
      <t>ヤネ</t>
    </rPh>
    <rPh sb="6" eb="7">
      <t>ツマ</t>
    </rPh>
    <rPh sb="7" eb="8">
      <t>カベ</t>
    </rPh>
    <rPh sb="10" eb="12">
      <t>ジョウブ</t>
    </rPh>
    <rPh sb="12" eb="14">
      <t>ダンネツ</t>
    </rPh>
    <rPh sb="14" eb="16">
      <t>イチ</t>
    </rPh>
    <rPh sb="17" eb="19">
      <t>ヤネ</t>
    </rPh>
    <rPh sb="19" eb="21">
      <t>ダンネツ</t>
    </rPh>
    <rPh sb="22" eb="24">
      <t>バアイ</t>
    </rPh>
    <rPh sb="25" eb="27">
      <t>キニュウ</t>
    </rPh>
    <rPh sb="29" eb="30">
      <t>クダ</t>
    </rPh>
    <phoneticPr fontId="2"/>
  </si>
  <si>
    <t>q5=</t>
    <phoneticPr fontId="2"/>
  </si>
  <si>
    <r>
      <t>m</t>
    </r>
    <r>
      <rPr>
        <vertAlign val="subscript"/>
        <sz val="9"/>
        <color theme="1"/>
        <rFont val="メイリオ"/>
        <family val="3"/>
        <charset val="128"/>
      </rPr>
      <t>C</t>
    </r>
    <r>
      <rPr>
        <sz val="9"/>
        <color theme="1"/>
        <rFont val="メイリオ"/>
        <family val="3"/>
        <charset val="128"/>
      </rPr>
      <t>5=</t>
    </r>
    <phoneticPr fontId="2"/>
  </si>
  <si>
    <r>
      <t>m</t>
    </r>
    <r>
      <rPr>
        <vertAlign val="subscript"/>
        <sz val="9"/>
        <color theme="1"/>
        <rFont val="メイリオ"/>
        <family val="3"/>
        <charset val="128"/>
      </rPr>
      <t>H</t>
    </r>
    <r>
      <rPr>
        <sz val="9"/>
        <color theme="1"/>
        <rFont val="メイリオ"/>
        <family val="3"/>
        <charset val="128"/>
      </rPr>
      <t>5=</t>
    </r>
    <phoneticPr fontId="2"/>
  </si>
  <si>
    <r>
      <t>冷房期
日射熱
取得量
ν</t>
    </r>
    <r>
      <rPr>
        <vertAlign val="subscript"/>
        <sz val="9"/>
        <color theme="1"/>
        <rFont val="メイリオ"/>
        <family val="3"/>
        <charset val="128"/>
      </rPr>
      <t>C</t>
    </r>
    <r>
      <rPr>
        <sz val="9"/>
        <color theme="1"/>
        <rFont val="メイリオ"/>
        <family val="3"/>
        <charset val="128"/>
      </rPr>
      <t>Aηf</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</si>
  <si>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暖房期
日射熱
取得量
ν</t>
    </r>
    <r>
      <rPr>
        <vertAlign val="subscript"/>
        <sz val="9"/>
        <color theme="1"/>
        <rFont val="メイリオ"/>
        <family val="3"/>
        <charset val="128"/>
      </rPr>
      <t>H</t>
    </r>
    <r>
      <rPr>
        <sz val="9"/>
        <color theme="1"/>
        <rFont val="メイリオ"/>
        <family val="3"/>
        <charset val="128"/>
      </rPr>
      <t>Aηf</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</si>
  <si>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t>LD</t>
    <phoneticPr fontId="2"/>
  </si>
  <si>
    <t>q6=</t>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</si>
  <si>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</si>
  <si>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</si>
  <si>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t>◆ドア</t>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</si>
  <si>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</si>
  <si>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</si>
  <si>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A1</t>
    <phoneticPr fontId="2"/>
  </si>
  <si>
    <r>
      <t>m</t>
    </r>
    <r>
      <rPr>
        <vertAlign val="subscript"/>
        <sz val="9"/>
        <color theme="1"/>
        <rFont val="メイリオ"/>
        <family val="3"/>
        <charset val="128"/>
      </rPr>
      <t>H</t>
    </r>
    <r>
      <rPr>
        <sz val="9"/>
        <color theme="1"/>
        <rFont val="メイリオ"/>
        <family val="3"/>
        <charset val="128"/>
      </rPr>
      <t>1</t>
    </r>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</si>
  <si>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</si>
  <si>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</si>
  <si>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t>A7</t>
    <phoneticPr fontId="2"/>
  </si>
  <si>
    <t>q7</t>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</si>
  <si>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</si>
  <si>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</si>
  <si>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 xml:space="preserve">q </t>
    <phoneticPr fontId="2"/>
  </si>
  <si>
    <t>▲</t>
  </si>
  <si>
    <t>面積合計A3=</t>
    <rPh sb="0" eb="2">
      <t>メンセキ</t>
    </rPh>
    <rPh sb="2" eb="4">
      <t>ゴウケイ</t>
    </rPh>
    <phoneticPr fontId="2"/>
  </si>
  <si>
    <t>◆天井（※上部断熱位置=天井断熱の場合に記入して下さい）</t>
    <rPh sb="1" eb="3">
      <t>テンジョウ</t>
    </rPh>
    <rPh sb="5" eb="7">
      <t>ジョウブ</t>
    </rPh>
    <rPh sb="7" eb="9">
      <t>ダンネツ</t>
    </rPh>
    <rPh sb="9" eb="11">
      <t>イチ</t>
    </rPh>
    <rPh sb="12" eb="14">
      <t>テンジョウ</t>
    </rPh>
    <rPh sb="14" eb="16">
      <t>ダンネツ</t>
    </rPh>
    <rPh sb="17" eb="19">
      <t>バアイ</t>
    </rPh>
    <rPh sb="20" eb="22">
      <t>キニュウ</t>
    </rPh>
    <rPh sb="24" eb="25">
      <t>クダ</t>
    </rPh>
    <phoneticPr fontId="2"/>
  </si>
  <si>
    <t>天井断熱の場合にU値を転記して下さい。</t>
    <rPh sb="0" eb="2">
      <t>テンジョウ</t>
    </rPh>
    <rPh sb="2" eb="4">
      <t>ダンネツ</t>
    </rPh>
    <rPh sb="5" eb="7">
      <t>バアイ</t>
    </rPh>
    <rPh sb="9" eb="10">
      <t>チ</t>
    </rPh>
    <rPh sb="11" eb="13">
      <t>テンキ</t>
    </rPh>
    <rPh sb="15" eb="16">
      <t>クダ</t>
    </rPh>
    <phoneticPr fontId="2"/>
  </si>
  <si>
    <t>台所（勝手口）</t>
    <rPh sb="0" eb="2">
      <t>ダイドコロ</t>
    </rPh>
    <rPh sb="3" eb="6">
      <t>カッテグチ</t>
    </rPh>
    <phoneticPr fontId="2"/>
  </si>
  <si>
    <t xml:space="preserve">（参考）省エネ基準のモデル建物は以下の建物です。
(C)建築環境・省エネルギー機構
</t>
    <rPh sb="1" eb="3">
      <t>サンコウ</t>
    </rPh>
    <rPh sb="4" eb="5">
      <t>ショウ</t>
    </rPh>
    <rPh sb="7" eb="9">
      <t>キジュン</t>
    </rPh>
    <rPh sb="13" eb="15">
      <t>タテモノ</t>
    </rPh>
    <rPh sb="16" eb="18">
      <t>イカ</t>
    </rPh>
    <rPh sb="19" eb="21">
      <t>タテモノ</t>
    </rPh>
    <rPh sb="28" eb="30">
      <t>ケンチク</t>
    </rPh>
    <rPh sb="30" eb="32">
      <t>カンキョウ</t>
    </rPh>
    <rPh sb="33" eb="34">
      <t>ショウ</t>
    </rPh>
    <rPh sb="39" eb="41">
      <t>キコウ</t>
    </rPh>
    <phoneticPr fontId="2"/>
  </si>
  <si>
    <r>
      <t>m</t>
    </r>
    <r>
      <rPr>
        <vertAlign val="subscript"/>
        <sz val="9"/>
        <color theme="1"/>
        <rFont val="メイリオ"/>
        <family val="3"/>
        <charset val="128"/>
      </rPr>
      <t>C</t>
    </r>
    <r>
      <rPr>
        <sz val="9"/>
        <color theme="1"/>
        <rFont val="メイリオ"/>
        <family val="3"/>
        <charset val="128"/>
      </rPr>
      <t xml:space="preserve"> </t>
    </r>
    <phoneticPr fontId="2"/>
  </si>
  <si>
    <r>
      <t>m</t>
    </r>
    <r>
      <rPr>
        <vertAlign val="subscript"/>
        <sz val="9"/>
        <color theme="1"/>
        <rFont val="メイリオ"/>
        <family val="3"/>
        <charset val="128"/>
      </rPr>
      <t>H</t>
    </r>
    <r>
      <rPr>
        <sz val="9"/>
        <color theme="1"/>
        <rFont val="メイリオ"/>
        <family val="3"/>
        <charset val="128"/>
      </rPr>
      <t xml:space="preserve"> </t>
    </r>
    <phoneticPr fontId="2"/>
  </si>
  <si>
    <t>各シートの右側印刷範囲外に「入力上の注意事項」を記載しています。確認のうえ入力して下さい。
不明な点は　info@house-of-the-year.com　にお問い合わせ下さい。</t>
    <rPh sb="0" eb="1">
      <t>カク</t>
    </rPh>
    <rPh sb="5" eb="7">
      <t>ミギガワ</t>
    </rPh>
    <rPh sb="7" eb="9">
      <t>インサツ</t>
    </rPh>
    <rPh sb="9" eb="11">
      <t>ハンイ</t>
    </rPh>
    <rPh sb="11" eb="12">
      <t>ソト</t>
    </rPh>
    <rPh sb="14" eb="16">
      <t>ニュウリョク</t>
    </rPh>
    <rPh sb="16" eb="17">
      <t>ウエ</t>
    </rPh>
    <rPh sb="18" eb="20">
      <t>チュウイ</t>
    </rPh>
    <rPh sb="20" eb="22">
      <t>ジコウ</t>
    </rPh>
    <rPh sb="24" eb="26">
      <t>キサイ</t>
    </rPh>
    <rPh sb="32" eb="34">
      <t>カクニン</t>
    </rPh>
    <rPh sb="37" eb="39">
      <t>ニュウリョク</t>
    </rPh>
    <rPh sb="41" eb="42">
      <t>クダ</t>
    </rPh>
    <rPh sb="46" eb="48">
      <t>フメイ</t>
    </rPh>
    <rPh sb="49" eb="50">
      <t>テン</t>
    </rPh>
    <rPh sb="81" eb="82">
      <t>ト</t>
    </rPh>
    <rPh sb="83" eb="84">
      <t>ア</t>
    </rPh>
    <rPh sb="86" eb="87">
      <t>クダ</t>
    </rPh>
    <phoneticPr fontId="2"/>
  </si>
  <si>
    <t>U値を「UA値等」シートの「U値（外壁）」、および資料①の「シリーズ概要」の「U値（外壁）」に転記して下さい。</t>
    <rPh sb="1" eb="2">
      <t>チ</t>
    </rPh>
    <rPh sb="15" eb="16">
      <t>チ</t>
    </rPh>
    <rPh sb="17" eb="19">
      <t>ガイヘキ</t>
    </rPh>
    <rPh sb="25" eb="27">
      <t>シリョウ</t>
    </rPh>
    <rPh sb="34" eb="36">
      <t>ガイヨウ</t>
    </rPh>
    <rPh sb="40" eb="41">
      <t>チ</t>
    </rPh>
    <rPh sb="42" eb="44">
      <t>ガイヘキ</t>
    </rPh>
    <phoneticPr fontId="2"/>
  </si>
  <si>
    <t>平均熱貫流率を「UA値等」シートの「屋根のU値」または「天井のU値」、および資料①の「シリーズ概要」の「U値（屋根または天井）」に転記して下さい。</t>
    <rPh sb="0" eb="2">
      <t>ヘイキン</t>
    </rPh>
    <rPh sb="2" eb="3">
      <t>ネツ</t>
    </rPh>
    <rPh sb="3" eb="5">
      <t>カンリュウ</t>
    </rPh>
    <rPh sb="5" eb="6">
      <t>リツ</t>
    </rPh>
    <rPh sb="18" eb="20">
      <t>ヤネ</t>
    </rPh>
    <rPh sb="28" eb="30">
      <t>テンジョウ</t>
    </rPh>
    <rPh sb="32" eb="33">
      <t>チ</t>
    </rPh>
    <rPh sb="55" eb="57">
      <t>ヤネ</t>
    </rPh>
    <rPh sb="60" eb="62">
      <t>テンジョウ</t>
    </rPh>
    <phoneticPr fontId="2"/>
  </si>
  <si>
    <t>平均熱貫流率を「UA値等」シートの「床のU値」、および資料①の「シリーズ概要」の「U値（床）またはUF（基礎）」に転記して下さい</t>
    <rPh sb="0" eb="2">
      <t>ヘイキン</t>
    </rPh>
    <rPh sb="2" eb="3">
      <t>ネツ</t>
    </rPh>
    <rPh sb="3" eb="5">
      <t>カンリュウ</t>
    </rPh>
    <rPh sb="5" eb="6">
      <t>リツ</t>
    </rPh>
    <rPh sb="10" eb="11">
      <t>チ</t>
    </rPh>
    <rPh sb="11" eb="12">
      <t>トウ</t>
    </rPh>
    <rPh sb="18" eb="19">
      <t>ユカ</t>
    </rPh>
    <rPh sb="21" eb="22">
      <t>チ</t>
    </rPh>
    <rPh sb="44" eb="45">
      <t>ユカ</t>
    </rPh>
    <rPh sb="52" eb="54">
      <t>キソ</t>
    </rPh>
    <rPh sb="57" eb="59">
      <t>テンキ</t>
    </rPh>
    <rPh sb="61" eb="62">
      <t>クダ</t>
    </rPh>
    <phoneticPr fontId="2"/>
  </si>
  <si>
    <t>平均熱貫流率を「UA値等」シートの該当する部位の欄に転記して下さい</t>
    <rPh sb="0" eb="2">
      <t>ヘイキン</t>
    </rPh>
    <rPh sb="2" eb="3">
      <t>ネツ</t>
    </rPh>
    <rPh sb="3" eb="5">
      <t>カンリュウ</t>
    </rPh>
    <rPh sb="5" eb="6">
      <t>リツ</t>
    </rPh>
    <rPh sb="10" eb="11">
      <t>チ</t>
    </rPh>
    <rPh sb="11" eb="12">
      <t>トウ</t>
    </rPh>
    <rPh sb="17" eb="19">
      <t>ガイトウ</t>
    </rPh>
    <rPh sb="21" eb="23">
      <t>ブイ</t>
    </rPh>
    <rPh sb="24" eb="25">
      <t>ラン</t>
    </rPh>
    <rPh sb="26" eb="28">
      <t>テンキ</t>
    </rPh>
    <rPh sb="30" eb="31">
      <t>クダ</t>
    </rPh>
    <phoneticPr fontId="2"/>
  </si>
  <si>
    <r>
      <t>U値
（外壁）
[W/m</t>
    </r>
    <r>
      <rPr>
        <vertAlign val="superscript"/>
        <sz val="9"/>
        <color theme="1"/>
        <rFont val="メイリオ"/>
        <family val="3"/>
        <charset val="128"/>
      </rPr>
      <t>2</t>
    </r>
    <r>
      <rPr>
        <sz val="9"/>
        <color theme="1"/>
        <rFont val="メイリオ"/>
        <family val="3"/>
        <charset val="128"/>
      </rPr>
      <t>K]</t>
    </r>
    <rPh sb="1" eb="2">
      <t>チ</t>
    </rPh>
    <rPh sb="4" eb="6">
      <t>ガイヘキ</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</si>
  <si>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</si>
  <si>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</si>
  <si>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</si>
  <si>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</si>
  <si>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</si>
  <si>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</si>
  <si>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</si>
  <si>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</si>
  <si>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r>
      <t>U値
（天井）
[W/m</t>
    </r>
    <r>
      <rPr>
        <vertAlign val="superscript"/>
        <sz val="9"/>
        <color theme="1"/>
        <rFont val="メイリオ"/>
        <family val="3"/>
        <charset val="128"/>
      </rPr>
      <t>2</t>
    </r>
    <r>
      <rPr>
        <sz val="9"/>
        <color theme="1"/>
        <rFont val="メイリオ"/>
        <family val="3"/>
        <charset val="128"/>
      </rPr>
      <t>K]</t>
    </r>
    <rPh sb="1" eb="2">
      <t>チ</t>
    </rPh>
    <rPh sb="4" eb="6">
      <t>テンジョウ</t>
    </rPh>
    <phoneticPr fontId="2"/>
  </si>
  <si>
    <t>U値
（屋根、外壁）</t>
    <rPh sb="1" eb="2">
      <t>チ</t>
    </rPh>
    <rPh sb="4" eb="6">
      <t>ヤネ</t>
    </rPh>
    <rPh sb="7" eb="9">
      <t>ガイヘキ</t>
    </rPh>
    <phoneticPr fontId="2"/>
  </si>
  <si>
    <t>算出された外皮面積合計、UA、ηAH、ηACを「エネルギー消費性能計算プログラム（住宅版）」に入力して下さい。
また、資料①の「シリーズ概要」の「UA値（住宅全体）」「ηAH値（住宅全体）」および「ηAC値（住宅全体）」にも転記して下さい。</t>
    <rPh sb="0" eb="2">
      <t>サンシュツ</t>
    </rPh>
    <rPh sb="5" eb="7">
      <t>ガイヒ</t>
    </rPh>
    <rPh sb="7" eb="9">
      <t>メンセキ</t>
    </rPh>
    <rPh sb="9" eb="11">
      <t>ゴウケイ</t>
    </rPh>
    <rPh sb="29" eb="31">
      <t>ショウヒ</t>
    </rPh>
    <rPh sb="31" eb="33">
      <t>セイノウ</t>
    </rPh>
    <rPh sb="33" eb="35">
      <t>ケイサン</t>
    </rPh>
    <rPh sb="41" eb="43">
      <t>ジュウタク</t>
    </rPh>
    <rPh sb="43" eb="44">
      <t>バン</t>
    </rPh>
    <rPh sb="47" eb="49">
      <t>ニュウリョク</t>
    </rPh>
    <rPh sb="51" eb="52">
      <t>クダ</t>
    </rPh>
    <rPh sb="77" eb="79">
      <t>ジュウタク</t>
    </rPh>
    <rPh sb="79" eb="81">
      <t>ゼンタイ</t>
    </rPh>
    <rPh sb="89" eb="91">
      <t>ジュウタク</t>
    </rPh>
    <rPh sb="91" eb="93">
      <t>ゼンタイ</t>
    </rPh>
    <rPh sb="102" eb="103">
      <t>チ</t>
    </rPh>
    <rPh sb="104" eb="106">
      <t>ジュウタク</t>
    </rPh>
    <rPh sb="106" eb="108">
      <t>ゼンタイ</t>
    </rPh>
    <phoneticPr fontId="2"/>
  </si>
  <si>
    <t>※布基礎（右欄外、左図）ではH2は負値として下さい</t>
    <rPh sb="1" eb="2">
      <t>ヌノ</t>
    </rPh>
    <rPh sb="2" eb="4">
      <t>キソ</t>
    </rPh>
    <rPh sb="5" eb="6">
      <t>ミギ</t>
    </rPh>
    <rPh sb="6" eb="8">
      <t>ランガイ</t>
    </rPh>
    <rPh sb="9" eb="10">
      <t>ヒダリ</t>
    </rPh>
    <rPh sb="10" eb="11">
      <t>ズ</t>
    </rPh>
    <rPh sb="17" eb="18">
      <t>フ</t>
    </rPh>
    <rPh sb="18" eb="19">
      <t>チ</t>
    </rPh>
    <rPh sb="22" eb="23">
      <t>クダ</t>
    </rPh>
    <phoneticPr fontId="2"/>
  </si>
  <si>
    <r>
      <t>・U</t>
    </r>
    <r>
      <rPr>
        <vertAlign val="subscript"/>
        <sz val="10"/>
        <color theme="1"/>
        <rFont val="メイリオ"/>
        <family val="3"/>
        <charset val="128"/>
      </rPr>
      <t>A</t>
    </r>
    <r>
      <rPr>
        <sz val="10"/>
        <color theme="1"/>
        <rFont val="メイリオ"/>
        <family val="3"/>
        <charset val="128"/>
      </rPr>
      <t>値等の計算過程の数値（部位ごとの面積、方位係数、温度差係数等）が表記されていること</t>
    </r>
    <rPh sb="3" eb="4">
      <t>チ</t>
    </rPh>
    <rPh sb="4" eb="5">
      <t>トウ</t>
    </rPh>
    <rPh sb="6" eb="8">
      <t>ケイサン</t>
    </rPh>
    <rPh sb="8" eb="10">
      <t>カテイ</t>
    </rPh>
    <rPh sb="11" eb="13">
      <t>スウチ</t>
    </rPh>
    <rPh sb="14" eb="16">
      <t>ブイ</t>
    </rPh>
    <rPh sb="19" eb="21">
      <t>メンセキ</t>
    </rPh>
    <rPh sb="22" eb="24">
      <t>ホウイ</t>
    </rPh>
    <rPh sb="24" eb="26">
      <t>ケイスウ</t>
    </rPh>
    <rPh sb="27" eb="30">
      <t>オンドサ</t>
    </rPh>
    <rPh sb="30" eb="32">
      <t>ケイスウ</t>
    </rPh>
    <rPh sb="32" eb="33">
      <t>トウ</t>
    </rPh>
    <rPh sb="35" eb="37">
      <t>ヒョウキ</t>
    </rPh>
    <phoneticPr fontId="2"/>
  </si>
  <si>
    <r>
      <t>・U</t>
    </r>
    <r>
      <rPr>
        <vertAlign val="subscript"/>
        <sz val="10"/>
        <color theme="1"/>
        <rFont val="メイリオ"/>
        <family val="3"/>
        <charset val="128"/>
      </rPr>
      <t>A</t>
    </r>
    <r>
      <rPr>
        <sz val="10"/>
        <color theme="1"/>
        <rFont val="メイリオ"/>
        <family val="3"/>
        <charset val="128"/>
      </rPr>
      <t>値等の計算に用いる各部位・各方位の建物外皮面積が、このファイルに記載されている値に等しいこと（面積は1～3地域と4～8地域、および断熱部位（屋根/天井、床/基礎）により異なる点にご注意ください）</t>
    </r>
    <rPh sb="3" eb="4">
      <t>チ</t>
    </rPh>
    <rPh sb="4" eb="5">
      <t>トウ</t>
    </rPh>
    <rPh sb="6" eb="8">
      <t>ケイサン</t>
    </rPh>
    <rPh sb="9" eb="10">
      <t>モチ</t>
    </rPh>
    <rPh sb="12" eb="15">
      <t>カクブイ</t>
    </rPh>
    <rPh sb="16" eb="17">
      <t>カク</t>
    </rPh>
    <rPh sb="17" eb="19">
      <t>ホウイ</t>
    </rPh>
    <rPh sb="20" eb="22">
      <t>タテモノ</t>
    </rPh>
    <rPh sb="22" eb="24">
      <t>ガイヒ</t>
    </rPh>
    <rPh sb="24" eb="26">
      <t>メンセキ</t>
    </rPh>
    <rPh sb="35" eb="37">
      <t>キサイ</t>
    </rPh>
    <rPh sb="42" eb="43">
      <t>アタイ</t>
    </rPh>
    <rPh sb="44" eb="45">
      <t>ヒト</t>
    </rPh>
    <rPh sb="50" eb="52">
      <t>メンセキ</t>
    </rPh>
    <rPh sb="56" eb="58">
      <t>チイキ</t>
    </rPh>
    <rPh sb="62" eb="64">
      <t>チイキ</t>
    </rPh>
    <rPh sb="68" eb="70">
      <t>ダンネツ</t>
    </rPh>
    <rPh sb="70" eb="72">
      <t>ブイ</t>
    </rPh>
    <rPh sb="73" eb="75">
      <t>ヤネ</t>
    </rPh>
    <rPh sb="76" eb="78">
      <t>テンジョウ</t>
    </rPh>
    <rPh sb="79" eb="80">
      <t>ユカ</t>
    </rPh>
    <rPh sb="81" eb="83">
      <t>キソ</t>
    </rPh>
    <rPh sb="87" eb="88">
      <t>コト</t>
    </rPh>
    <rPh sb="90" eb="91">
      <t>テン</t>
    </rPh>
    <rPh sb="93" eb="95">
      <t>チュウイ</t>
    </rPh>
    <phoneticPr fontId="2"/>
  </si>
  <si>
    <t>・例えば、応募する地域が1～7地域で、断熱仕様が1～3地域用と4～7地域用の2種類ある場合、
　「U値」シート・・・・1～3地域用と4～7地域用の計2シートが必要です
　「UA値等」シート・・・1地域用、2地域用、・・・、7地域用の計7シートが必要です</t>
    <rPh sb="1" eb="2">
      <t>タト</t>
    </rPh>
    <rPh sb="5" eb="7">
      <t>オウボ</t>
    </rPh>
    <rPh sb="9" eb="11">
      <t>チイキ</t>
    </rPh>
    <rPh sb="15" eb="17">
      <t>チイキ</t>
    </rPh>
    <rPh sb="19" eb="21">
      <t>ダンネツ</t>
    </rPh>
    <rPh sb="21" eb="23">
      <t>シヨウ</t>
    </rPh>
    <rPh sb="27" eb="29">
      <t>チイキ</t>
    </rPh>
    <rPh sb="29" eb="30">
      <t>ヨウ</t>
    </rPh>
    <rPh sb="34" eb="36">
      <t>チイキ</t>
    </rPh>
    <rPh sb="36" eb="37">
      <t>ヨウ</t>
    </rPh>
    <rPh sb="39" eb="41">
      <t>シュルイ</t>
    </rPh>
    <rPh sb="43" eb="45">
      <t>バアイ</t>
    </rPh>
    <rPh sb="50" eb="51">
      <t>チ</t>
    </rPh>
    <rPh sb="62" eb="65">
      <t>チイキヨウ</t>
    </rPh>
    <rPh sb="69" eb="71">
      <t>チイキ</t>
    </rPh>
    <rPh sb="71" eb="72">
      <t>ヨウ</t>
    </rPh>
    <rPh sb="73" eb="74">
      <t>ケイ</t>
    </rPh>
    <rPh sb="79" eb="81">
      <t>ヒツヨウ</t>
    </rPh>
    <rPh sb="88" eb="89">
      <t>チ</t>
    </rPh>
    <rPh sb="89" eb="90">
      <t>トウ</t>
    </rPh>
    <rPh sb="98" eb="100">
      <t>チイキ</t>
    </rPh>
    <rPh sb="100" eb="101">
      <t>ヨウ</t>
    </rPh>
    <rPh sb="103" eb="106">
      <t>チイキヨウ</t>
    </rPh>
    <rPh sb="112" eb="114">
      <t>チイキ</t>
    </rPh>
    <rPh sb="114" eb="115">
      <t>ヨウ</t>
    </rPh>
    <rPh sb="116" eb="117">
      <t>ケイ</t>
    </rPh>
    <rPh sb="122" eb="124">
      <t>ヒツヨウ</t>
    </rPh>
    <phoneticPr fontId="2"/>
  </si>
  <si>
    <t>床面積A,
基礎周長L</t>
    <rPh sb="0" eb="1">
      <t>ユカ</t>
    </rPh>
    <rPh sb="1" eb="3">
      <t>メンセキ</t>
    </rPh>
    <rPh sb="6" eb="8">
      <t>キソ</t>
    </rPh>
    <rPh sb="8" eb="10">
      <t>シュウチョウ</t>
    </rPh>
    <phoneticPr fontId="2"/>
  </si>
  <si>
    <r>
      <t xml:space="preserve">U値
</t>
    </r>
    <r>
      <rPr>
        <sz val="8"/>
        <color theme="1"/>
        <rFont val="メイリオ"/>
        <family val="3"/>
        <charset val="128"/>
      </rPr>
      <t>[W/m</t>
    </r>
    <r>
      <rPr>
        <vertAlign val="superscript"/>
        <sz val="8"/>
        <color theme="1"/>
        <rFont val="メイリオ"/>
        <family val="3"/>
        <charset val="128"/>
      </rPr>
      <t>2</t>
    </r>
    <r>
      <rPr>
        <sz val="8"/>
        <color theme="1"/>
        <rFont val="メイリオ"/>
        <family val="3"/>
        <charset val="128"/>
      </rPr>
      <t>K]</t>
    </r>
    <rPh sb="1" eb="2">
      <t>チ</t>
    </rPh>
    <phoneticPr fontId="2"/>
  </si>
  <si>
    <r>
      <t>中空層熱抵抗
[m</t>
    </r>
    <r>
      <rPr>
        <vertAlign val="superscript"/>
        <sz val="9"/>
        <color theme="1"/>
        <rFont val="メイリオ"/>
        <family val="3"/>
        <charset val="128"/>
      </rPr>
      <t>2</t>
    </r>
    <r>
      <rPr>
        <sz val="9"/>
        <color theme="1"/>
        <rFont val="メイリオ"/>
        <family val="3"/>
        <charset val="128"/>
      </rPr>
      <t>K/W]</t>
    </r>
    <rPh sb="0" eb="2">
      <t>チュウクウ</t>
    </rPh>
    <rPh sb="2" eb="3">
      <t>ソウ</t>
    </rPh>
    <rPh sb="3" eb="4">
      <t>ネツ</t>
    </rPh>
    <rPh sb="4" eb="6">
      <t>テイコウ</t>
    </rPh>
    <phoneticPr fontId="2"/>
  </si>
  <si>
    <t>畳</t>
    <rPh sb="0" eb="1">
      <t>タタミ</t>
    </rPh>
    <phoneticPr fontId="7"/>
  </si>
  <si>
    <t>赤太枠のセルは他のシート・ファイル等に転記する値です。</t>
    <rPh sb="0" eb="1">
      <t>アカ</t>
    </rPh>
    <rPh sb="1" eb="3">
      <t>フトワク</t>
    </rPh>
    <rPh sb="7" eb="8">
      <t>ホカ</t>
    </rPh>
    <rPh sb="17" eb="18">
      <t>トウ</t>
    </rPh>
    <rPh sb="19" eb="21">
      <t>テンキ</t>
    </rPh>
    <rPh sb="23" eb="24">
      <t>アタイ</t>
    </rPh>
    <phoneticPr fontId="2"/>
  </si>
  <si>
    <t>1階床（玄関と浴室を除く）</t>
    <rPh sb="1" eb="2">
      <t>カイ</t>
    </rPh>
    <rPh sb="2" eb="3">
      <t>ユカ</t>
    </rPh>
    <rPh sb="4" eb="6">
      <t>ゲンカン</t>
    </rPh>
    <rPh sb="7" eb="9">
      <t>ヨクシツ</t>
    </rPh>
    <rPh sb="10" eb="11">
      <t>ノゾ</t>
    </rPh>
    <phoneticPr fontId="2"/>
  </si>
  <si>
    <t>基礎（浴室、外気側）</t>
    <rPh sb="0" eb="2">
      <t>キソ</t>
    </rPh>
    <rPh sb="3" eb="5">
      <t>ヨクシツ</t>
    </rPh>
    <rPh sb="6" eb="8">
      <t>ガイキ</t>
    </rPh>
    <rPh sb="8" eb="9">
      <t>ガワ</t>
    </rPh>
    <phoneticPr fontId="2"/>
  </si>
  <si>
    <t>基礎（浴室、床下側）</t>
    <rPh sb="0" eb="2">
      <t>キソ</t>
    </rPh>
    <rPh sb="3" eb="5">
      <t>ヨクシツ</t>
    </rPh>
    <rPh sb="6" eb="8">
      <t>ユカシタ</t>
    </rPh>
    <rPh sb="8" eb="9">
      <t>ガワ</t>
    </rPh>
    <phoneticPr fontId="2"/>
  </si>
  <si>
    <t>※A2は1階床と土間面積（5.79）の和としています</t>
    <rPh sb="5" eb="6">
      <t>カイ</t>
    </rPh>
    <rPh sb="6" eb="7">
      <t>ユカ</t>
    </rPh>
    <rPh sb="8" eb="10">
      <t>ドマ</t>
    </rPh>
    <rPh sb="10" eb="12">
      <t>メンセキ</t>
    </rPh>
    <rPh sb="19" eb="20">
      <t>ワ</t>
    </rPh>
    <phoneticPr fontId="2"/>
  </si>
  <si>
    <r>
      <t>U値（熱貫流率）[W/m</t>
    </r>
    <r>
      <rPr>
        <vertAlign val="superscript"/>
        <sz val="9"/>
        <color theme="1"/>
        <rFont val="メイリオ"/>
        <family val="3"/>
        <charset val="128"/>
      </rPr>
      <t>2</t>
    </r>
    <r>
      <rPr>
        <sz val="9"/>
        <color theme="1"/>
        <rFont val="メイリオ"/>
        <family val="3"/>
        <charset val="128"/>
      </rPr>
      <t>K]</t>
    </r>
    <rPh sb="1" eb="2">
      <t>チ</t>
    </rPh>
    <rPh sb="3" eb="4">
      <t>ネツ</t>
    </rPh>
    <rPh sb="4" eb="6">
      <t>カンリュウ</t>
    </rPh>
    <rPh sb="6" eb="7">
      <t>リツ</t>
    </rPh>
    <phoneticPr fontId="2"/>
  </si>
  <si>
    <t>◆表3:木造における床の面積比率</t>
    <rPh sb="1" eb="2">
      <t>ヒョウ</t>
    </rPh>
    <rPh sb="4" eb="6">
      <t>モクゾウ</t>
    </rPh>
    <rPh sb="10" eb="11">
      <t>ユカ</t>
    </rPh>
    <rPh sb="12" eb="14">
      <t>メンセキ</t>
    </rPh>
    <rPh sb="14" eb="16">
      <t>ヒリツ</t>
    </rPh>
    <phoneticPr fontId="2"/>
  </si>
  <si>
    <t>軸組構法</t>
    <rPh sb="0" eb="1">
      <t>ジク</t>
    </rPh>
    <rPh sb="1" eb="2">
      <t>グミ</t>
    </rPh>
    <rPh sb="2" eb="4">
      <t>コウホウ</t>
    </rPh>
    <phoneticPr fontId="2"/>
  </si>
  <si>
    <t>床梁工法</t>
    <rPh sb="0" eb="1">
      <t>ユカ</t>
    </rPh>
    <rPh sb="1" eb="2">
      <t>ハリ</t>
    </rPh>
    <rPh sb="2" eb="4">
      <t>コウホウ</t>
    </rPh>
    <phoneticPr fontId="2"/>
  </si>
  <si>
    <t>束立大引工法</t>
    <rPh sb="0" eb="1">
      <t>ツカ</t>
    </rPh>
    <rPh sb="1" eb="2">
      <t>タ</t>
    </rPh>
    <rPh sb="2" eb="4">
      <t>オオビ</t>
    </rPh>
    <rPh sb="4" eb="6">
      <t>コウホウ</t>
    </rPh>
    <phoneticPr fontId="2"/>
  </si>
  <si>
    <t>根太間に断熱する場合</t>
    <rPh sb="0" eb="2">
      <t>ネダ</t>
    </rPh>
    <rPh sb="2" eb="3">
      <t>カン</t>
    </rPh>
    <rPh sb="4" eb="6">
      <t>ダンネツ</t>
    </rPh>
    <rPh sb="8" eb="10">
      <t>バアイ</t>
    </rPh>
    <phoneticPr fontId="2"/>
  </si>
  <si>
    <t>大引間に断熱する場合</t>
    <rPh sb="0" eb="2">
      <t>オオビキ</t>
    </rPh>
    <rPh sb="2" eb="3">
      <t>カン</t>
    </rPh>
    <rPh sb="4" eb="6">
      <t>ダンネツ</t>
    </rPh>
    <rPh sb="8" eb="10">
      <t>バアイ</t>
    </rPh>
    <phoneticPr fontId="2"/>
  </si>
  <si>
    <t>根太間及び大引間に断熱する場合</t>
    <rPh sb="0" eb="2">
      <t>ネダ</t>
    </rPh>
    <rPh sb="2" eb="3">
      <t>カン</t>
    </rPh>
    <rPh sb="3" eb="4">
      <t>オヨ</t>
    </rPh>
    <rPh sb="5" eb="7">
      <t>オオビキ</t>
    </rPh>
    <rPh sb="7" eb="8">
      <t>カン</t>
    </rPh>
    <rPh sb="9" eb="11">
      <t>ダンネツ</t>
    </rPh>
    <rPh sb="13" eb="15">
      <t>バアイ</t>
    </rPh>
    <phoneticPr fontId="2"/>
  </si>
  <si>
    <t>剛床工法</t>
    <rPh sb="0" eb="1">
      <t>ゴウ</t>
    </rPh>
    <rPh sb="1" eb="2">
      <t>ユカ</t>
    </rPh>
    <rPh sb="2" eb="4">
      <t>コウホウ</t>
    </rPh>
    <phoneticPr fontId="2"/>
  </si>
  <si>
    <t>床梁土台同面工法</t>
    <rPh sb="0" eb="1">
      <t>ユカ</t>
    </rPh>
    <rPh sb="1" eb="2">
      <t>ハリ</t>
    </rPh>
    <rPh sb="2" eb="4">
      <t>ドダイ</t>
    </rPh>
    <rPh sb="4" eb="5">
      <t>ドウ</t>
    </rPh>
    <rPh sb="5" eb="6">
      <t>メン</t>
    </rPh>
    <rPh sb="6" eb="8">
      <t>コウホウ</t>
    </rPh>
    <phoneticPr fontId="2"/>
  </si>
  <si>
    <t>枠組壁工法</t>
    <rPh sb="0" eb="2">
      <t>ワクグ</t>
    </rPh>
    <rPh sb="2" eb="3">
      <t>カベ</t>
    </rPh>
    <rPh sb="3" eb="5">
      <t>コウホウ</t>
    </rPh>
    <phoneticPr fontId="2"/>
  </si>
  <si>
    <t>面積比率</t>
    <rPh sb="0" eb="2">
      <t>メンセキ</t>
    </rPh>
    <rPh sb="2" eb="4">
      <t>ヒリツ</t>
    </rPh>
    <phoneticPr fontId="2"/>
  </si>
  <si>
    <t>熱橋部分（軸組部分）</t>
    <rPh sb="0" eb="1">
      <t>ネツ</t>
    </rPh>
    <rPh sb="1" eb="2">
      <t>ハシ</t>
    </rPh>
    <rPh sb="2" eb="4">
      <t>ブブン</t>
    </rPh>
    <rPh sb="5" eb="6">
      <t>ジク</t>
    </rPh>
    <rPh sb="6" eb="7">
      <t>グミ</t>
    </rPh>
    <rPh sb="7" eb="9">
      <t>ブブン</t>
    </rPh>
    <phoneticPr fontId="2"/>
  </si>
  <si>
    <t>断熱部分（一般部分）</t>
    <rPh sb="0" eb="2">
      <t>ダンネツ</t>
    </rPh>
    <rPh sb="2" eb="4">
      <t>ブブン</t>
    </rPh>
    <rPh sb="5" eb="7">
      <t>イッパン</t>
    </rPh>
    <rPh sb="7" eb="9">
      <t>ブブン</t>
    </rPh>
    <phoneticPr fontId="2"/>
  </si>
  <si>
    <t>根太間断熱材＋大引間断熱材：0.72
根太間断熱材＋大引材　　　：0.12
根太材　　　＋大引間断熱材：0.13
根太材　　　＋大引材　　　：0.03</t>
    <rPh sb="0" eb="2">
      <t>ネダ</t>
    </rPh>
    <rPh sb="2" eb="3">
      <t>カン</t>
    </rPh>
    <rPh sb="3" eb="5">
      <t>ダンネツ</t>
    </rPh>
    <rPh sb="5" eb="6">
      <t>ザイ</t>
    </rPh>
    <rPh sb="7" eb="9">
      <t>オオビキ</t>
    </rPh>
    <rPh sb="9" eb="10">
      <t>カン</t>
    </rPh>
    <rPh sb="10" eb="13">
      <t>ダンネツザイ</t>
    </rPh>
    <rPh sb="19" eb="21">
      <t>ネダ</t>
    </rPh>
    <rPh sb="21" eb="22">
      <t>カン</t>
    </rPh>
    <rPh sb="22" eb="25">
      <t>ダンネツザイ</t>
    </rPh>
    <rPh sb="26" eb="28">
      <t>オオビキ</t>
    </rPh>
    <rPh sb="28" eb="29">
      <t>ザイ</t>
    </rPh>
    <rPh sb="38" eb="40">
      <t>ネダ</t>
    </rPh>
    <rPh sb="40" eb="41">
      <t>ザイ</t>
    </rPh>
    <rPh sb="45" eb="47">
      <t>オオビキ</t>
    </rPh>
    <rPh sb="47" eb="48">
      <t>カン</t>
    </rPh>
    <rPh sb="48" eb="51">
      <t>ダンネツザイ</t>
    </rPh>
    <rPh sb="57" eb="59">
      <t>ネダ</t>
    </rPh>
    <rPh sb="59" eb="60">
      <t>ザイ</t>
    </rPh>
    <rPh sb="64" eb="66">
      <t>オオビキ</t>
    </rPh>
    <rPh sb="66" eb="67">
      <t>ザイ</t>
    </rPh>
    <phoneticPr fontId="2"/>
  </si>
  <si>
    <t>工法の種類</t>
    <rPh sb="0" eb="2">
      <t>コウホウ</t>
    </rPh>
    <rPh sb="3" eb="5">
      <t>シュルイ</t>
    </rPh>
    <phoneticPr fontId="2"/>
  </si>
  <si>
    <t>◆表4:木造における外壁の面積比率</t>
    <rPh sb="1" eb="2">
      <t>ヒョウ</t>
    </rPh>
    <rPh sb="4" eb="6">
      <t>モクゾウ</t>
    </rPh>
    <rPh sb="10" eb="12">
      <t>ガイヘキ</t>
    </rPh>
    <rPh sb="13" eb="15">
      <t>メンセキ</t>
    </rPh>
    <rPh sb="15" eb="17">
      <t>ヒリツ</t>
    </rPh>
    <phoneticPr fontId="2"/>
  </si>
  <si>
    <t>柱・間柱間に断熱する場合</t>
    <rPh sb="0" eb="1">
      <t>ハシラ</t>
    </rPh>
    <rPh sb="2" eb="4">
      <t>マバシラ</t>
    </rPh>
    <rPh sb="4" eb="5">
      <t>カン</t>
    </rPh>
    <rPh sb="6" eb="8">
      <t>ダンネツ</t>
    </rPh>
    <rPh sb="10" eb="12">
      <t>バアイ</t>
    </rPh>
    <phoneticPr fontId="2"/>
  </si>
  <si>
    <t>枠組壁構法</t>
    <rPh sb="0" eb="2">
      <t>ワクグミ</t>
    </rPh>
    <rPh sb="2" eb="3">
      <t>カベ</t>
    </rPh>
    <rPh sb="3" eb="5">
      <t>コウホウ</t>
    </rPh>
    <phoneticPr fontId="2"/>
  </si>
  <si>
    <t>たて枠間に断熱する場合</t>
    <rPh sb="2" eb="3">
      <t>ワク</t>
    </rPh>
    <rPh sb="3" eb="4">
      <t>アイダ</t>
    </rPh>
    <rPh sb="4" eb="5">
      <t>チュウカン</t>
    </rPh>
    <rPh sb="5" eb="7">
      <t>ダンネツ</t>
    </rPh>
    <rPh sb="9" eb="11">
      <t>バアイ</t>
    </rPh>
    <phoneticPr fontId="2"/>
  </si>
  <si>
    <t>◆表5:木造における天井の面積比率</t>
    <rPh sb="1" eb="2">
      <t>ヒョウ</t>
    </rPh>
    <rPh sb="4" eb="6">
      <t>モクゾウ</t>
    </rPh>
    <rPh sb="10" eb="12">
      <t>テンジョウ</t>
    </rPh>
    <rPh sb="13" eb="15">
      <t>メンセキ</t>
    </rPh>
    <rPh sb="15" eb="17">
      <t>ヒリツ</t>
    </rPh>
    <phoneticPr fontId="2"/>
  </si>
  <si>
    <t>熱橋部分</t>
    <rPh sb="0" eb="1">
      <t>ネツ</t>
    </rPh>
    <rPh sb="1" eb="2">
      <t>ハシ</t>
    </rPh>
    <rPh sb="2" eb="4">
      <t>ブブン</t>
    </rPh>
    <phoneticPr fontId="2"/>
  </si>
  <si>
    <t>断熱部分</t>
    <rPh sb="0" eb="2">
      <t>ダンネツ</t>
    </rPh>
    <rPh sb="2" eb="4">
      <t>ブブン</t>
    </rPh>
    <phoneticPr fontId="2"/>
  </si>
  <si>
    <t>桁・梁間に断熱する場合</t>
    <rPh sb="0" eb="1">
      <t>ケタ</t>
    </rPh>
    <rPh sb="2" eb="4">
      <t>ハリマ</t>
    </rPh>
    <rPh sb="5" eb="7">
      <t>ダンネツ</t>
    </rPh>
    <rPh sb="9" eb="11">
      <t>バアイ</t>
    </rPh>
    <phoneticPr fontId="2"/>
  </si>
  <si>
    <t>◆表6:木造における屋根の面積比率</t>
    <rPh sb="1" eb="2">
      <t>ヒョウ</t>
    </rPh>
    <rPh sb="4" eb="6">
      <t>モクゾウ</t>
    </rPh>
    <rPh sb="10" eb="12">
      <t>ヤネ</t>
    </rPh>
    <rPh sb="13" eb="15">
      <t>メンセキ</t>
    </rPh>
    <rPh sb="15" eb="17">
      <t>ヒリツ</t>
    </rPh>
    <phoneticPr fontId="2"/>
  </si>
  <si>
    <t>出典：平成28年省エネルギー基準に準拠したエネルギー消費性能の評価に関する技術情報（住宅）、国立研究開発法人建築研究所</t>
    <rPh sb="0" eb="2">
      <t>シュッテン</t>
    </rPh>
    <rPh sb="3" eb="5">
      <t>ヘイセイ</t>
    </rPh>
    <rPh sb="7" eb="8">
      <t>ネン</t>
    </rPh>
    <rPh sb="8" eb="9">
      <t>ショウ</t>
    </rPh>
    <rPh sb="14" eb="16">
      <t>キジュン</t>
    </rPh>
    <rPh sb="17" eb="19">
      <t>ジュンキョ</t>
    </rPh>
    <rPh sb="26" eb="28">
      <t>ショウヒ</t>
    </rPh>
    <rPh sb="28" eb="30">
      <t>セイノウ</t>
    </rPh>
    <rPh sb="31" eb="33">
      <t>ヒョウカ</t>
    </rPh>
    <rPh sb="34" eb="35">
      <t>カン</t>
    </rPh>
    <rPh sb="37" eb="39">
      <t>ギジュツ</t>
    </rPh>
    <rPh sb="39" eb="41">
      <t>ジョウホウ</t>
    </rPh>
    <rPh sb="42" eb="44">
      <t>ジュウタク</t>
    </rPh>
    <rPh sb="46" eb="48">
      <t>コクリツ</t>
    </rPh>
    <rPh sb="48" eb="50">
      <t>ケンキュウ</t>
    </rPh>
    <rPh sb="50" eb="52">
      <t>カイハツ</t>
    </rPh>
    <rPh sb="52" eb="54">
      <t>ホウジン</t>
    </rPh>
    <rPh sb="54" eb="56">
      <t>ケンチク</t>
    </rPh>
    <rPh sb="56" eb="59">
      <t>ケンキュウジョ</t>
    </rPh>
    <phoneticPr fontId="2"/>
  </si>
  <si>
    <t>たる木間に断熱する場合</t>
    <rPh sb="2" eb="3">
      <t>キ</t>
    </rPh>
    <rPh sb="3" eb="4">
      <t>カン</t>
    </rPh>
    <rPh sb="5" eb="7">
      <t>ダンネツ</t>
    </rPh>
    <rPh sb="9" eb="11">
      <t>バアイ</t>
    </rPh>
    <phoneticPr fontId="2"/>
  </si>
  <si>
    <t>火山性ガラス質複層板</t>
    <rPh sb="0" eb="3">
      <t>カザンセイ</t>
    </rPh>
    <rPh sb="6" eb="7">
      <t>シツ</t>
    </rPh>
    <rPh sb="7" eb="9">
      <t>フクソウ</t>
    </rPh>
    <rPh sb="9" eb="10">
      <t>イタ</t>
    </rPh>
    <phoneticPr fontId="7"/>
  </si>
  <si>
    <t>建材畳床（K、N形）</t>
    <rPh sb="0" eb="2">
      <t>ケンザイ</t>
    </rPh>
    <rPh sb="2" eb="3">
      <t>タタミ</t>
    </rPh>
    <rPh sb="3" eb="4">
      <t>ユカ</t>
    </rPh>
    <rPh sb="8" eb="9">
      <t>カタチ</t>
    </rPh>
    <phoneticPr fontId="7"/>
  </si>
  <si>
    <t>建材畳床（Ⅲ形）</t>
    <rPh sb="0" eb="2">
      <t>ケンザイ</t>
    </rPh>
    <rPh sb="2" eb="3">
      <t>タタミ</t>
    </rPh>
    <rPh sb="3" eb="4">
      <t>ユカ</t>
    </rPh>
    <rPh sb="6" eb="7">
      <t>カタチ</t>
    </rPh>
    <phoneticPr fontId="7"/>
  </si>
  <si>
    <t>稲わら畳床</t>
    <rPh sb="0" eb="1">
      <t>イナ</t>
    </rPh>
    <rPh sb="3" eb="4">
      <t>タタミ</t>
    </rPh>
    <rPh sb="4" eb="5">
      <t>ユカ</t>
    </rPh>
    <phoneticPr fontId="7"/>
  </si>
  <si>
    <t>ポリスチレンフォームサンドイッチ稲わら畳床</t>
    <rPh sb="16" eb="17">
      <t>イナ</t>
    </rPh>
    <rPh sb="19" eb="20">
      <t>タタミ</t>
    </rPh>
    <rPh sb="20" eb="21">
      <t>ユカ</t>
    </rPh>
    <phoneticPr fontId="7"/>
  </si>
  <si>
    <t>タタミボードサンドイッチ稲わら畳床</t>
    <rPh sb="12" eb="13">
      <t>イナ</t>
    </rPh>
    <rPh sb="15" eb="16">
      <t>タタミ</t>
    </rPh>
    <rPh sb="16" eb="17">
      <t>ユカ</t>
    </rPh>
    <phoneticPr fontId="7"/>
  </si>
  <si>
    <t>建材畳床（Ⅰ形）</t>
    <rPh sb="0" eb="2">
      <t>ケンザイ</t>
    </rPh>
    <rPh sb="2" eb="3">
      <t>タタミ</t>
    </rPh>
    <rPh sb="3" eb="4">
      <t>ユカ</t>
    </rPh>
    <rPh sb="6" eb="7">
      <t>カタチ</t>
    </rPh>
    <phoneticPr fontId="7"/>
  </si>
  <si>
    <t>建材畳床（Ⅱ形）</t>
    <rPh sb="0" eb="2">
      <t>ケンザイ</t>
    </rPh>
    <rPh sb="2" eb="3">
      <t>タタミ</t>
    </rPh>
    <rPh sb="3" eb="4">
      <t>ユカ</t>
    </rPh>
    <rPh sb="6" eb="7">
      <t>カタチ</t>
    </rPh>
    <phoneticPr fontId="7"/>
  </si>
  <si>
    <t>0.8 けい酸カルシウム板</t>
    <rPh sb="6" eb="7">
      <t>サン</t>
    </rPh>
    <rPh sb="12" eb="13">
      <t>バン</t>
    </rPh>
    <phoneticPr fontId="7"/>
  </si>
  <si>
    <t>1.0 けい酸カルシウム板</t>
    <rPh sb="6" eb="7">
      <t>サン</t>
    </rPh>
    <rPh sb="12" eb="13">
      <t>バン</t>
    </rPh>
    <phoneticPr fontId="7"/>
  </si>
  <si>
    <t>フェノールフォーム保温板1種1号</t>
    <rPh sb="9" eb="11">
      <t>ホオン</t>
    </rPh>
    <rPh sb="11" eb="12">
      <t>バン</t>
    </rPh>
    <rPh sb="13" eb="14">
      <t>シュ</t>
    </rPh>
    <rPh sb="15" eb="16">
      <t>ゴウ</t>
    </rPh>
    <phoneticPr fontId="7"/>
  </si>
  <si>
    <t>フェノールフォーム保温板1種2号</t>
    <rPh sb="9" eb="11">
      <t>ホオン</t>
    </rPh>
    <rPh sb="11" eb="12">
      <t>バン</t>
    </rPh>
    <rPh sb="13" eb="14">
      <t>シュ</t>
    </rPh>
    <rPh sb="15" eb="16">
      <t>ゴウ</t>
    </rPh>
    <phoneticPr fontId="7"/>
  </si>
  <si>
    <t>表面熱伝達抵抗は部位ごとの一般的な値に従って下さい（付録シート表2参照）。各種材料の一般的な熱物性値は付録シート表1を参照して下さい。</t>
    <rPh sb="0" eb="2">
      <t>ヒョウメン</t>
    </rPh>
    <rPh sb="2" eb="5">
      <t>ネツデンタツ</t>
    </rPh>
    <rPh sb="5" eb="7">
      <t>テイコウ</t>
    </rPh>
    <rPh sb="8" eb="10">
      <t>ブイ</t>
    </rPh>
    <rPh sb="13" eb="16">
      <t>イッパンテキ</t>
    </rPh>
    <rPh sb="17" eb="18">
      <t>アタイ</t>
    </rPh>
    <rPh sb="19" eb="20">
      <t>シタガ</t>
    </rPh>
    <rPh sb="22" eb="23">
      <t>クダ</t>
    </rPh>
    <rPh sb="26" eb="28">
      <t>フロク</t>
    </rPh>
    <rPh sb="31" eb="32">
      <t>ヒョウ</t>
    </rPh>
    <rPh sb="33" eb="35">
      <t>サンショウ</t>
    </rPh>
    <rPh sb="37" eb="39">
      <t>カクシュ</t>
    </rPh>
    <rPh sb="39" eb="41">
      <t>ザイリョウ</t>
    </rPh>
    <rPh sb="42" eb="45">
      <t>イッパンテキ</t>
    </rPh>
    <rPh sb="46" eb="47">
      <t>ネツ</t>
    </rPh>
    <rPh sb="47" eb="49">
      <t>ブッセイ</t>
    </rPh>
    <rPh sb="49" eb="50">
      <t>チ</t>
    </rPh>
    <rPh sb="51" eb="53">
      <t>フロク</t>
    </rPh>
    <rPh sb="56" eb="57">
      <t>ヒョウ</t>
    </rPh>
    <rPh sb="59" eb="61">
      <t>サンショウ</t>
    </rPh>
    <rPh sb="63" eb="64">
      <t>クダ</t>
    </rPh>
    <phoneticPr fontId="2"/>
  </si>
  <si>
    <t>R1～R4の各部位（下図を参照）で、断熱材を施工する位置について入力して下さい。</t>
    <rPh sb="6" eb="7">
      <t>カク</t>
    </rPh>
    <rPh sb="7" eb="9">
      <t>ブイ</t>
    </rPh>
    <rPh sb="10" eb="11">
      <t>シタ</t>
    </rPh>
    <rPh sb="11" eb="12">
      <t>ズ</t>
    </rPh>
    <rPh sb="13" eb="15">
      <t>サンショウ</t>
    </rPh>
    <rPh sb="18" eb="21">
      <t>ダンネツザイ</t>
    </rPh>
    <rPh sb="22" eb="23">
      <t>ホドコ</t>
    </rPh>
    <rPh sb="23" eb="24">
      <t>コウ</t>
    </rPh>
    <rPh sb="26" eb="28">
      <t>イチ</t>
    </rPh>
    <rPh sb="32" eb="34">
      <t>ニュウリョク</t>
    </rPh>
    <rPh sb="36" eb="37">
      <t>クダ</t>
    </rPh>
    <phoneticPr fontId="2"/>
  </si>
  <si>
    <t>ガラスの仕様</t>
    <rPh sb="4" eb="6">
      <t>シヨウ</t>
    </rPh>
    <phoneticPr fontId="2"/>
  </si>
  <si>
    <t>2枚以上のガラス表面にLow-E膜を使用したLow-E三層複層ガラス</t>
    <rPh sb="1" eb="2">
      <t>マイ</t>
    </rPh>
    <rPh sb="2" eb="4">
      <t>イジョウ</t>
    </rPh>
    <rPh sb="8" eb="10">
      <t>ヒョウメン</t>
    </rPh>
    <rPh sb="16" eb="17">
      <t>マク</t>
    </rPh>
    <rPh sb="18" eb="20">
      <t>シヨウ</t>
    </rPh>
    <rPh sb="27" eb="29">
      <t>サンソウ</t>
    </rPh>
    <rPh sb="29" eb="31">
      <t>フクソウ</t>
    </rPh>
    <phoneticPr fontId="2"/>
  </si>
  <si>
    <t>Low-E三層複層ガラス</t>
    <rPh sb="5" eb="7">
      <t>サンソウ</t>
    </rPh>
    <rPh sb="7" eb="9">
      <t>フクソウ</t>
    </rPh>
    <phoneticPr fontId="2"/>
  </si>
  <si>
    <t>-</t>
    <phoneticPr fontId="2"/>
  </si>
  <si>
    <t>ドアのU値を、付録シート表8またはメーカーカタログ値などに基づき入力して下さい。カタログ値使用の場合、確認のために後日当該カタログ等を提出していただく場合があります。</t>
    <rPh sb="4" eb="5">
      <t>チ</t>
    </rPh>
    <rPh sb="7" eb="9">
      <t>フロク</t>
    </rPh>
    <rPh sb="12" eb="13">
      <t>ヒョウ</t>
    </rPh>
    <rPh sb="25" eb="26">
      <t>チ</t>
    </rPh>
    <rPh sb="29" eb="30">
      <t>モト</t>
    </rPh>
    <rPh sb="32" eb="34">
      <t>ニュウリョク</t>
    </rPh>
    <rPh sb="36" eb="37">
      <t>クダ</t>
    </rPh>
    <rPh sb="44" eb="45">
      <t>チ</t>
    </rPh>
    <rPh sb="45" eb="47">
      <t>シヨウ</t>
    </rPh>
    <rPh sb="48" eb="50">
      <t>バアイ</t>
    </rPh>
    <rPh sb="51" eb="53">
      <t>カクニン</t>
    </rPh>
    <rPh sb="57" eb="59">
      <t>ゴジツ</t>
    </rPh>
    <rPh sb="59" eb="61">
      <t>トウガイ</t>
    </rPh>
    <rPh sb="65" eb="66">
      <t>トウ</t>
    </rPh>
    <rPh sb="67" eb="69">
      <t>テイシュツ</t>
    </rPh>
    <rPh sb="75" eb="77">
      <t>バアイ</t>
    </rPh>
    <phoneticPr fontId="2"/>
  </si>
  <si>
    <t>基礎等の立ち上がり部分の
室外側に設置する断熱材（右図R1）</t>
    <rPh sb="0" eb="3">
      <t>キソトウ</t>
    </rPh>
    <rPh sb="4" eb="5">
      <t>タ</t>
    </rPh>
    <rPh sb="6" eb="7">
      <t>ア</t>
    </rPh>
    <rPh sb="9" eb="11">
      <t>ブブン</t>
    </rPh>
    <rPh sb="13" eb="15">
      <t>シツガイ</t>
    </rPh>
    <rPh sb="15" eb="16">
      <t>ガワ</t>
    </rPh>
    <rPh sb="17" eb="19">
      <t>セッチ</t>
    </rPh>
    <rPh sb="21" eb="24">
      <t>ダンネツザイ</t>
    </rPh>
    <rPh sb="25" eb="26">
      <t>ミギ</t>
    </rPh>
    <rPh sb="26" eb="27">
      <t>ズ</t>
    </rPh>
    <phoneticPr fontId="2"/>
  </si>
  <si>
    <t>基礎等の底盤部分の
室内側に設置する断熱材（右図R2）</t>
    <rPh sb="0" eb="3">
      <t>キソトウ</t>
    </rPh>
    <rPh sb="4" eb="5">
      <t>ソコ</t>
    </rPh>
    <rPh sb="5" eb="6">
      <t>バン</t>
    </rPh>
    <rPh sb="6" eb="8">
      <t>ブブン</t>
    </rPh>
    <rPh sb="7" eb="8">
      <t>ブン</t>
    </rPh>
    <rPh sb="10" eb="12">
      <t>シツナイ</t>
    </rPh>
    <rPh sb="12" eb="13">
      <t>ガワ</t>
    </rPh>
    <rPh sb="14" eb="16">
      <t>セッチ</t>
    </rPh>
    <rPh sb="18" eb="21">
      <t>ダンネツザイ</t>
    </rPh>
    <rPh sb="22" eb="23">
      <t>ミギ</t>
    </rPh>
    <rPh sb="23" eb="24">
      <t>ズ</t>
    </rPh>
    <phoneticPr fontId="2"/>
  </si>
  <si>
    <t>基礎等の底盤部分の
室外側に設置する断熱材（右図R3）</t>
    <rPh sb="0" eb="3">
      <t>キソトウ</t>
    </rPh>
    <rPh sb="4" eb="5">
      <t>ソコ</t>
    </rPh>
    <rPh sb="5" eb="6">
      <t>バン</t>
    </rPh>
    <rPh sb="6" eb="8">
      <t>ブブン</t>
    </rPh>
    <rPh sb="7" eb="8">
      <t>ブン</t>
    </rPh>
    <rPh sb="10" eb="11">
      <t>シツ</t>
    </rPh>
    <rPh sb="11" eb="13">
      <t>ソトガワ</t>
    </rPh>
    <rPh sb="12" eb="13">
      <t>ガワ</t>
    </rPh>
    <rPh sb="14" eb="16">
      <t>セッチ</t>
    </rPh>
    <rPh sb="18" eb="21">
      <t>ダンネツザイ</t>
    </rPh>
    <rPh sb="22" eb="23">
      <t>ミギ</t>
    </rPh>
    <rPh sb="23" eb="24">
      <t>ズ</t>
    </rPh>
    <phoneticPr fontId="2"/>
  </si>
  <si>
    <t>基礎等の立ち上がり部分の
室内側に設置する断熱材（右図R4）</t>
    <rPh sb="0" eb="3">
      <t>キソトウ</t>
    </rPh>
    <rPh sb="4" eb="5">
      <t>タ</t>
    </rPh>
    <rPh sb="6" eb="7">
      <t>ア</t>
    </rPh>
    <rPh sb="9" eb="11">
      <t>ブブン</t>
    </rPh>
    <rPh sb="13" eb="15">
      <t>シツナイ</t>
    </rPh>
    <rPh sb="15" eb="16">
      <t>ガワ</t>
    </rPh>
    <rPh sb="17" eb="19">
      <t>セッチ</t>
    </rPh>
    <rPh sb="21" eb="24">
      <t>ダンネツザイ</t>
    </rPh>
    <rPh sb="25" eb="26">
      <t>ミギ</t>
    </rPh>
    <rPh sb="26" eb="27">
      <t>ズ</t>
    </rPh>
    <phoneticPr fontId="2"/>
  </si>
  <si>
    <t>右図H1[m]</t>
    <rPh sb="0" eb="1">
      <t>ミギ</t>
    </rPh>
    <rPh sb="1" eb="2">
      <t>ズ</t>
    </rPh>
    <phoneticPr fontId="2"/>
  </si>
  <si>
    <t>右図H2[m]</t>
    <rPh sb="0" eb="1">
      <t>ミギ</t>
    </rPh>
    <rPh sb="1" eb="2">
      <t>ズ</t>
    </rPh>
    <phoneticPr fontId="2"/>
  </si>
  <si>
    <t>基礎断熱の断熱仕様が位置（玄関と浴室、あるいは外気側と床下空間側など）によって異なる場合に使用して下さい。</t>
    <rPh sb="0" eb="2">
      <t>キソ</t>
    </rPh>
    <rPh sb="2" eb="4">
      <t>ダンネツ</t>
    </rPh>
    <rPh sb="5" eb="7">
      <t>ダンネツ</t>
    </rPh>
    <rPh sb="7" eb="9">
      <t>シヨウ</t>
    </rPh>
    <rPh sb="13" eb="15">
      <t>ゲンカン</t>
    </rPh>
    <rPh sb="16" eb="18">
      <t>ヨクシツ</t>
    </rPh>
    <rPh sb="23" eb="25">
      <t>ガイキ</t>
    </rPh>
    <rPh sb="25" eb="26">
      <t>ガワ</t>
    </rPh>
    <rPh sb="27" eb="29">
      <t>ユカシタ</t>
    </rPh>
    <rPh sb="29" eb="31">
      <t>クウカン</t>
    </rPh>
    <rPh sb="31" eb="32">
      <t>ガワ</t>
    </rPh>
    <rPh sb="39" eb="40">
      <t>コト</t>
    </rPh>
    <rPh sb="42" eb="44">
      <t>バアイ</t>
    </rPh>
    <rPh sb="45" eb="47">
      <t>シヨウ</t>
    </rPh>
    <rPh sb="49" eb="50">
      <t>クダ</t>
    </rPh>
    <phoneticPr fontId="2"/>
  </si>
  <si>
    <t>H1[m]</t>
    <phoneticPr fontId="2"/>
  </si>
  <si>
    <t>H2[m]</t>
    <phoneticPr fontId="2"/>
  </si>
  <si>
    <t>基礎等の線熱貫流率Ψ[W/mK]</t>
    <rPh sb="0" eb="2">
      <t>キソ</t>
    </rPh>
    <rPh sb="2" eb="3">
      <t>トウ</t>
    </rPh>
    <rPh sb="4" eb="5">
      <t>セン</t>
    </rPh>
    <rPh sb="5" eb="6">
      <t>ネツ</t>
    </rPh>
    <rPh sb="6" eb="8">
      <t>カンリュウ</t>
    </rPh>
    <rPh sb="8" eb="9">
      <t>リツ</t>
    </rPh>
    <phoneticPr fontId="2"/>
  </si>
  <si>
    <t>線熱貫流率Ψを「UA値等」シートの該当する基礎の欄に転記して下さい</t>
    <rPh sb="0" eb="1">
      <t>セン</t>
    </rPh>
    <rPh sb="1" eb="2">
      <t>ネツ</t>
    </rPh>
    <rPh sb="2" eb="4">
      <t>カンリュウ</t>
    </rPh>
    <rPh sb="4" eb="5">
      <t>リツ</t>
    </rPh>
    <rPh sb="10" eb="11">
      <t>チ</t>
    </rPh>
    <rPh sb="11" eb="12">
      <t>トウ</t>
    </rPh>
    <rPh sb="17" eb="19">
      <t>ガイトウ</t>
    </rPh>
    <rPh sb="21" eb="23">
      <t>キソ</t>
    </rPh>
    <rPh sb="24" eb="25">
      <t>ラン</t>
    </rPh>
    <rPh sb="26" eb="28">
      <t>テンキ</t>
    </rPh>
    <rPh sb="30" eb="31">
      <t>クダ</t>
    </rPh>
    <phoneticPr fontId="2"/>
  </si>
  <si>
    <t>線熱貫流率Ψを「UA値等」シートの「基礎のUF」に転記して下さい。また、住宅全体が基礎断熱の場合には資料①の「シリーズ概要」の「U値（床）またはΨ（基礎）」にも転記して下さい。</t>
    <rPh sb="18" eb="20">
      <t>キソ</t>
    </rPh>
    <rPh sb="36" eb="38">
      <t>ジュウタク</t>
    </rPh>
    <rPh sb="38" eb="40">
      <t>ゼンタイ</t>
    </rPh>
    <rPh sb="41" eb="43">
      <t>キソ</t>
    </rPh>
    <rPh sb="43" eb="45">
      <t>ダンネツ</t>
    </rPh>
    <rPh sb="46" eb="48">
      <t>バアイ</t>
    </rPh>
    <phoneticPr fontId="2"/>
  </si>
  <si>
    <t>RC造および鉄骨造の住宅シリーズで応募される場合、線熱貫流率を考慮する必要があるため、このファイルでは計算できません。その場合の提出資料は事務局にお問い合わせ下さい。</t>
    <rPh sb="2" eb="3">
      <t>ゾウ</t>
    </rPh>
    <rPh sb="6" eb="9">
      <t>テッコツゾウ</t>
    </rPh>
    <rPh sb="10" eb="12">
      <t>ジュウタク</t>
    </rPh>
    <rPh sb="17" eb="19">
      <t>オウボ</t>
    </rPh>
    <rPh sb="22" eb="24">
      <t>バアイ</t>
    </rPh>
    <rPh sb="25" eb="26">
      <t>セン</t>
    </rPh>
    <rPh sb="26" eb="27">
      <t>ネツ</t>
    </rPh>
    <rPh sb="27" eb="29">
      <t>カンリュウ</t>
    </rPh>
    <rPh sb="29" eb="30">
      <t>リツ</t>
    </rPh>
    <rPh sb="31" eb="33">
      <t>コウリョ</t>
    </rPh>
    <rPh sb="35" eb="37">
      <t>ヒツヨウ</t>
    </rPh>
    <rPh sb="51" eb="53">
      <t>ケイサン</t>
    </rPh>
    <rPh sb="61" eb="63">
      <t>バアイ</t>
    </rPh>
    <rPh sb="64" eb="66">
      <t>テイシュツ</t>
    </rPh>
    <rPh sb="66" eb="68">
      <t>シリョウ</t>
    </rPh>
    <rPh sb="69" eb="72">
      <t>ジムキョク</t>
    </rPh>
    <rPh sb="74" eb="75">
      <t>ト</t>
    </rPh>
    <rPh sb="76" eb="77">
      <t>ア</t>
    </rPh>
    <rPh sb="79" eb="80">
      <t>クダ</t>
    </rPh>
    <phoneticPr fontId="2"/>
  </si>
  <si>
    <r>
      <t>U値(床)</t>
    </r>
    <r>
      <rPr>
        <sz val="8"/>
        <color theme="1"/>
        <rFont val="メイリオ"/>
        <family val="3"/>
        <charset val="128"/>
      </rPr>
      <t xml:space="preserve">
・Ψ(基礎)</t>
    </r>
    <rPh sb="1" eb="2">
      <t>チ</t>
    </rPh>
    <rPh sb="3" eb="4">
      <t>ユカ</t>
    </rPh>
    <rPh sb="9" eb="11">
      <t>キソ</t>
    </rPh>
    <phoneticPr fontId="2"/>
  </si>
  <si>
    <t>AUH・
LΨH</t>
    <phoneticPr fontId="2"/>
  </si>
  <si>
    <t>床断熱の場合に、床のU値および基礎のΨ値を「U値」シートから転記して下さい。</t>
    <rPh sb="0" eb="1">
      <t>ユカ</t>
    </rPh>
    <rPh sb="1" eb="3">
      <t>ダンネツ</t>
    </rPh>
    <rPh sb="4" eb="6">
      <t>バアイ</t>
    </rPh>
    <rPh sb="8" eb="9">
      <t>ユカ</t>
    </rPh>
    <rPh sb="11" eb="12">
      <t>チ</t>
    </rPh>
    <rPh sb="15" eb="17">
      <t>キソ</t>
    </rPh>
    <rPh sb="19" eb="20">
      <t>チ</t>
    </rPh>
    <rPh sb="23" eb="24">
      <t>チ</t>
    </rPh>
    <phoneticPr fontId="2"/>
  </si>
  <si>
    <t>基礎断熱の場合に基礎のΨ値を「U値」シートから転記して下さい。</t>
    <rPh sb="0" eb="2">
      <t>キソ</t>
    </rPh>
    <rPh sb="2" eb="4">
      <t>ダンネツ</t>
    </rPh>
    <rPh sb="5" eb="7">
      <t>バアイ</t>
    </rPh>
    <rPh sb="8" eb="10">
      <t>キソ</t>
    </rPh>
    <rPh sb="12" eb="13">
      <t>チ</t>
    </rPh>
    <rPh sb="16" eb="17">
      <t>チ</t>
    </rPh>
    <rPh sb="23" eb="25">
      <t>テンキ</t>
    </rPh>
    <rPh sb="27" eb="28">
      <t>クダ</t>
    </rPh>
    <phoneticPr fontId="2"/>
  </si>
  <si>
    <t>Ψ
（基礎）</t>
    <rPh sb="3" eb="5">
      <t>キソ</t>
    </rPh>
    <phoneticPr fontId="2"/>
  </si>
  <si>
    <t>LΨH</t>
    <phoneticPr fontId="2"/>
  </si>
  <si>
    <r>
      <t>・断熱境界となる部位のU値が過不足なく表記されていること
（U</t>
    </r>
    <r>
      <rPr>
        <vertAlign val="subscript"/>
        <sz val="10"/>
        <color theme="1"/>
        <rFont val="メイリオ"/>
        <family val="3"/>
        <charset val="128"/>
      </rPr>
      <t>A</t>
    </r>
    <r>
      <rPr>
        <sz val="10"/>
        <color theme="1"/>
        <rFont val="メイリオ"/>
        <family val="3"/>
        <charset val="128"/>
      </rPr>
      <t>値計算に使用しない断熱仕様や、断熱境界ではない部位（2階床、1階天井など）の仕様は記載しないで下さい。）</t>
    </r>
    <rPh sb="1" eb="3">
      <t>ダンネツ</t>
    </rPh>
    <rPh sb="3" eb="5">
      <t>キョウカイ</t>
    </rPh>
    <rPh sb="8" eb="10">
      <t>ブイ</t>
    </rPh>
    <rPh sb="12" eb="13">
      <t>チ</t>
    </rPh>
    <rPh sb="14" eb="17">
      <t>カブソク</t>
    </rPh>
    <rPh sb="19" eb="21">
      <t>ヒョウキ</t>
    </rPh>
    <rPh sb="32" eb="33">
      <t>チ</t>
    </rPh>
    <rPh sb="33" eb="35">
      <t>ケイサン</t>
    </rPh>
    <rPh sb="36" eb="38">
      <t>シヨウ</t>
    </rPh>
    <rPh sb="41" eb="43">
      <t>ダンネツ</t>
    </rPh>
    <rPh sb="43" eb="45">
      <t>シヨウ</t>
    </rPh>
    <rPh sb="47" eb="49">
      <t>ダンネツ</t>
    </rPh>
    <rPh sb="49" eb="51">
      <t>キョウカイ</t>
    </rPh>
    <rPh sb="55" eb="57">
      <t>ブイ</t>
    </rPh>
    <rPh sb="59" eb="60">
      <t>カイ</t>
    </rPh>
    <rPh sb="60" eb="61">
      <t>ユカ</t>
    </rPh>
    <rPh sb="63" eb="64">
      <t>カイ</t>
    </rPh>
    <rPh sb="64" eb="66">
      <t>テンジョウ</t>
    </rPh>
    <rPh sb="70" eb="72">
      <t>シヨウ</t>
    </rPh>
    <rPh sb="73" eb="75">
      <t>キサイ</t>
    </rPh>
    <rPh sb="79" eb="80">
      <t>クダ</t>
    </rPh>
    <phoneticPr fontId="2"/>
  </si>
  <si>
    <t>エネルギー消費性能計算プログラム（住宅版）は例年10月1日前後にバージョンアップが行われるため、この資料も修正を行う可能性があります。10月5日頃を目途に、再度この資料をダウンロードして最新版を使用して下さい。</t>
    <rPh sb="22" eb="24">
      <t>レイネン</t>
    </rPh>
    <rPh sb="26" eb="27">
      <t>ガツ</t>
    </rPh>
    <rPh sb="28" eb="29">
      <t>ニチ</t>
    </rPh>
    <rPh sb="29" eb="31">
      <t>ゼンゴ</t>
    </rPh>
    <rPh sb="41" eb="42">
      <t>オコナ</t>
    </rPh>
    <rPh sb="50" eb="52">
      <t>シリョウ</t>
    </rPh>
    <rPh sb="53" eb="55">
      <t>シュウセイ</t>
    </rPh>
    <rPh sb="56" eb="57">
      <t>オコナ</t>
    </rPh>
    <rPh sb="58" eb="61">
      <t>カノウセイ</t>
    </rPh>
    <rPh sb="69" eb="70">
      <t>ガツ</t>
    </rPh>
    <rPh sb="71" eb="72">
      <t>ニチ</t>
    </rPh>
    <rPh sb="72" eb="73">
      <t>コロ</t>
    </rPh>
    <rPh sb="74" eb="76">
      <t>メド</t>
    </rPh>
    <rPh sb="78" eb="80">
      <t>サイド</t>
    </rPh>
    <rPh sb="82" eb="84">
      <t>シリョウ</t>
    </rPh>
    <rPh sb="93" eb="96">
      <t>サイシンバン</t>
    </rPh>
    <rPh sb="97" eb="99">
      <t>シヨウ</t>
    </rPh>
    <rPh sb="101" eb="102">
      <t>クダ</t>
    </rPh>
    <phoneticPr fontId="2"/>
  </si>
  <si>
    <r>
      <t xml:space="preserve">・複数地域区分での応募で断熱仕様が地域ごとに異なる場合は、「U値」シートを適宜コピーして作成して下さい。
</t>
    </r>
    <r>
      <rPr>
        <sz val="10"/>
        <color rgb="FFFF0000"/>
        <rFont val="メイリオ"/>
        <family val="3"/>
        <charset val="128"/>
      </rPr>
      <t>※応募地域が複数あっても断熱仕様が同じ場合は、「U値」シートは各地域共通で1つだけ作成して下さい。</t>
    </r>
    <rPh sb="1" eb="3">
      <t>フクスウ</t>
    </rPh>
    <rPh sb="3" eb="5">
      <t>チイキ</t>
    </rPh>
    <rPh sb="5" eb="7">
      <t>クブン</t>
    </rPh>
    <rPh sb="9" eb="11">
      <t>オウボ</t>
    </rPh>
    <rPh sb="12" eb="14">
      <t>ダンネツ</t>
    </rPh>
    <rPh sb="14" eb="16">
      <t>シヨウ</t>
    </rPh>
    <rPh sb="17" eb="19">
      <t>チイキ</t>
    </rPh>
    <rPh sb="22" eb="23">
      <t>コト</t>
    </rPh>
    <rPh sb="25" eb="27">
      <t>バアイ</t>
    </rPh>
    <rPh sb="31" eb="32">
      <t>チ</t>
    </rPh>
    <rPh sb="37" eb="39">
      <t>テキギ</t>
    </rPh>
    <rPh sb="44" eb="46">
      <t>サクセイ</t>
    </rPh>
    <rPh sb="48" eb="49">
      <t>クダ</t>
    </rPh>
    <rPh sb="54" eb="56">
      <t>オウボ</t>
    </rPh>
    <rPh sb="56" eb="58">
      <t>チイキ</t>
    </rPh>
    <rPh sb="59" eb="61">
      <t>フクスウ</t>
    </rPh>
    <rPh sb="65" eb="67">
      <t>ダンネツ</t>
    </rPh>
    <rPh sb="67" eb="69">
      <t>シヨウ</t>
    </rPh>
    <rPh sb="70" eb="71">
      <t>オナ</t>
    </rPh>
    <rPh sb="72" eb="74">
      <t>バアイ</t>
    </rPh>
    <rPh sb="84" eb="85">
      <t>カク</t>
    </rPh>
    <rPh sb="85" eb="87">
      <t>チイキ</t>
    </rPh>
    <rPh sb="87" eb="89">
      <t>キョウツウ</t>
    </rPh>
    <rPh sb="94" eb="96">
      <t>サクセイ</t>
    </rPh>
    <rPh sb="98" eb="99">
      <t>クダ</t>
    </rPh>
    <phoneticPr fontId="2"/>
  </si>
  <si>
    <t>プルダウンから該当するものを選択して下さい。連動して他のセルの色が変わる箇所があります。</t>
    <rPh sb="7" eb="9">
      <t>ガイトウ</t>
    </rPh>
    <rPh sb="14" eb="16">
      <t>センタク</t>
    </rPh>
    <rPh sb="18" eb="19">
      <t>クダ</t>
    </rPh>
    <rPh sb="22" eb="24">
      <t>レンドウ</t>
    </rPh>
    <rPh sb="26" eb="27">
      <t>ホカ</t>
    </rPh>
    <rPh sb="31" eb="32">
      <t>イロ</t>
    </rPh>
    <rPh sb="33" eb="34">
      <t>カ</t>
    </rPh>
    <rPh sb="36" eb="38">
      <t>カショ</t>
    </rPh>
    <phoneticPr fontId="2"/>
  </si>
  <si>
    <r>
      <t>単位[m</t>
    </r>
    <r>
      <rPr>
        <vertAlign val="superscript"/>
        <sz val="9"/>
        <color theme="1"/>
        <rFont val="メイリオ"/>
        <family val="3"/>
        <charset val="128"/>
      </rPr>
      <t>2</t>
    </r>
    <r>
      <rPr>
        <sz val="9"/>
        <color theme="1"/>
        <rFont val="メイリオ"/>
        <family val="3"/>
        <charset val="128"/>
      </rPr>
      <t>K/W]</t>
    </r>
    <rPh sb="0" eb="2">
      <t>タンイ</t>
    </rPh>
    <phoneticPr fontId="2"/>
  </si>
  <si>
    <t>吹付け硬質ウレタンフォーム A種1H</t>
    <rPh sb="0" eb="1">
      <t>フ</t>
    </rPh>
    <rPh sb="1" eb="2">
      <t>ツ</t>
    </rPh>
    <rPh sb="3" eb="5">
      <t>コウシツ</t>
    </rPh>
    <rPh sb="15" eb="16">
      <t>シュ</t>
    </rPh>
    <phoneticPr fontId="7"/>
  </si>
  <si>
    <r>
      <t>・屋根断熱の場合に屋根および外壁のU値を転記して下さい。
・</t>
    </r>
    <r>
      <rPr>
        <b/>
        <sz val="12"/>
        <color rgb="FFFF0000"/>
        <rFont val="メイリオ"/>
        <family val="3"/>
        <charset val="128"/>
      </rPr>
      <t>方位が「上」となっている行は屋根、「東西南北」となっている行は外壁（妻壁）です。屋根のU値を一律で転記しないようにご注意下さい。</t>
    </r>
    <r>
      <rPr>
        <sz val="10"/>
        <rFont val="メイリオ"/>
        <family val="3"/>
        <charset val="128"/>
      </rPr>
      <t xml:space="preserve">
（※モデル建物は切妻屋根を想定しています）</t>
    </r>
    <rPh sb="1" eb="3">
      <t>ヤネ</t>
    </rPh>
    <rPh sb="3" eb="5">
      <t>ダンネツ</t>
    </rPh>
    <rPh sb="6" eb="8">
      <t>バアイ</t>
    </rPh>
    <rPh sb="9" eb="11">
      <t>ヤネ</t>
    </rPh>
    <rPh sb="14" eb="16">
      <t>ガイヘキ</t>
    </rPh>
    <rPh sb="18" eb="19">
      <t>チ</t>
    </rPh>
    <rPh sb="20" eb="22">
      <t>テンキ</t>
    </rPh>
    <rPh sb="24" eb="25">
      <t>クダ</t>
    </rPh>
    <rPh sb="30" eb="32">
      <t>ホウイ</t>
    </rPh>
    <rPh sb="34" eb="35">
      <t>ウエ</t>
    </rPh>
    <rPh sb="42" eb="43">
      <t>ギョウ</t>
    </rPh>
    <rPh sb="44" eb="46">
      <t>ヤネ</t>
    </rPh>
    <rPh sb="48" eb="50">
      <t>トウザイ</t>
    </rPh>
    <rPh sb="50" eb="52">
      <t>ナンボク</t>
    </rPh>
    <rPh sb="59" eb="60">
      <t>ギョウ</t>
    </rPh>
    <rPh sb="61" eb="63">
      <t>ガイヘキ</t>
    </rPh>
    <rPh sb="64" eb="66">
      <t>ツマカベ</t>
    </rPh>
    <rPh sb="70" eb="72">
      <t>ヤネ</t>
    </rPh>
    <rPh sb="74" eb="75">
      <t>チ</t>
    </rPh>
    <rPh sb="76" eb="78">
      <t>イチリツ</t>
    </rPh>
    <rPh sb="79" eb="81">
      <t>テンキ</t>
    </rPh>
    <rPh sb="88" eb="90">
      <t>チュウイ</t>
    </rPh>
    <rPh sb="90" eb="91">
      <t>クダ</t>
    </rPh>
    <rPh sb="100" eb="102">
      <t>タテモノ</t>
    </rPh>
    <rPh sb="103" eb="104">
      <t>キ</t>
    </rPh>
    <rPh sb="104" eb="105">
      <t>ツマ</t>
    </rPh>
    <rPh sb="105" eb="107">
      <t>ヤネ</t>
    </rPh>
    <rPh sb="108" eb="110">
      <t>ソウテイ</t>
    </rPh>
    <phoneticPr fontId="2"/>
  </si>
  <si>
    <t>U値は原則として「面積比率法」で計算し、熱橋比率は部位ごとの一般的な値に従って下さい（付録シート表3～表6参照）。</t>
    <rPh sb="1" eb="2">
      <t>チ</t>
    </rPh>
    <rPh sb="3" eb="5">
      <t>ゲンソク</t>
    </rPh>
    <rPh sb="9" eb="11">
      <t>メンセキ</t>
    </rPh>
    <rPh sb="11" eb="13">
      <t>ヒリツ</t>
    </rPh>
    <rPh sb="13" eb="14">
      <t>ホウ</t>
    </rPh>
    <rPh sb="16" eb="18">
      <t>ケイサン</t>
    </rPh>
    <rPh sb="20" eb="21">
      <t>ネツ</t>
    </rPh>
    <rPh sb="21" eb="22">
      <t>ハシ</t>
    </rPh>
    <rPh sb="22" eb="24">
      <t>ヒリツ</t>
    </rPh>
    <rPh sb="25" eb="27">
      <t>ブイ</t>
    </rPh>
    <rPh sb="30" eb="33">
      <t>イッパンテキ</t>
    </rPh>
    <rPh sb="34" eb="35">
      <t>アタイ</t>
    </rPh>
    <rPh sb="36" eb="37">
      <t>シタガ</t>
    </rPh>
    <rPh sb="39" eb="40">
      <t>クダ</t>
    </rPh>
    <rPh sb="43" eb="45">
      <t>フロク</t>
    </rPh>
    <rPh sb="48" eb="49">
      <t>ヒョウ</t>
    </rPh>
    <rPh sb="51" eb="52">
      <t>ヒョウ</t>
    </rPh>
    <rPh sb="53" eb="55">
      <t>サンショウ</t>
    </rPh>
    <phoneticPr fontId="2"/>
  </si>
  <si>
    <t>熱抵抗小計、熱貫流率、平均熱貫流率のセルは数式が入力されています。特に必要な場合を除き編集しないで下さい。材料の行数が不足する場合は行を挿入してかまいませんが、熱抵抗の合計範囲に誤りがないか確認して下さい。</t>
    <rPh sb="0" eb="1">
      <t>ネツ</t>
    </rPh>
    <rPh sb="1" eb="3">
      <t>テイコウ</t>
    </rPh>
    <rPh sb="3" eb="5">
      <t>ショウケイ</t>
    </rPh>
    <rPh sb="6" eb="7">
      <t>ネツ</t>
    </rPh>
    <rPh sb="7" eb="9">
      <t>カンリュウ</t>
    </rPh>
    <rPh sb="9" eb="10">
      <t>リツ</t>
    </rPh>
    <rPh sb="11" eb="13">
      <t>ヘイキン</t>
    </rPh>
    <rPh sb="13" eb="14">
      <t>ネツ</t>
    </rPh>
    <rPh sb="14" eb="16">
      <t>カンリュウ</t>
    </rPh>
    <rPh sb="16" eb="17">
      <t>リツ</t>
    </rPh>
    <rPh sb="21" eb="23">
      <t>スウシキ</t>
    </rPh>
    <rPh sb="24" eb="26">
      <t>ニュウリョク</t>
    </rPh>
    <rPh sb="33" eb="34">
      <t>トク</t>
    </rPh>
    <rPh sb="35" eb="37">
      <t>ヒツヨウ</t>
    </rPh>
    <rPh sb="38" eb="40">
      <t>バアイ</t>
    </rPh>
    <rPh sb="41" eb="42">
      <t>ノゾ</t>
    </rPh>
    <rPh sb="43" eb="45">
      <t>ヘンシュウ</t>
    </rPh>
    <rPh sb="49" eb="50">
      <t>クダ</t>
    </rPh>
    <rPh sb="53" eb="55">
      <t>ザイリョウ</t>
    </rPh>
    <rPh sb="56" eb="57">
      <t>ギョウ</t>
    </rPh>
    <rPh sb="57" eb="58">
      <t>スウ</t>
    </rPh>
    <rPh sb="59" eb="61">
      <t>フソク</t>
    </rPh>
    <rPh sb="63" eb="65">
      <t>バアイ</t>
    </rPh>
    <rPh sb="66" eb="67">
      <t>ギョウ</t>
    </rPh>
    <rPh sb="68" eb="70">
      <t>ソウニュウ</t>
    </rPh>
    <rPh sb="80" eb="81">
      <t>ネツ</t>
    </rPh>
    <rPh sb="81" eb="83">
      <t>テイコウ</t>
    </rPh>
    <rPh sb="84" eb="86">
      <t>ゴウケイ</t>
    </rPh>
    <rPh sb="86" eb="88">
      <t>ハンイ</t>
    </rPh>
    <rPh sb="89" eb="90">
      <t>アヤマ</t>
    </rPh>
    <rPh sb="95" eb="97">
      <t>カクニン</t>
    </rPh>
    <rPh sb="99" eb="100">
      <t>クダ</t>
    </rPh>
    <phoneticPr fontId="2"/>
  </si>
  <si>
    <t>1階床が断熱境界である場合に入力して下さい。1階全体が基礎断熱の場合は入力する必要はありません（77行目以降に基礎断熱の入力欄があります）。</t>
    <rPh sb="1" eb="2">
      <t>カイ</t>
    </rPh>
    <rPh sb="2" eb="3">
      <t>ユカ</t>
    </rPh>
    <rPh sb="4" eb="6">
      <t>ダンネツ</t>
    </rPh>
    <rPh sb="6" eb="8">
      <t>キョウカイ</t>
    </rPh>
    <rPh sb="11" eb="13">
      <t>バアイ</t>
    </rPh>
    <rPh sb="14" eb="16">
      <t>ニュウリョク</t>
    </rPh>
    <rPh sb="18" eb="19">
      <t>クダ</t>
    </rPh>
    <rPh sb="23" eb="24">
      <t>カイ</t>
    </rPh>
    <rPh sb="24" eb="26">
      <t>ゼンタイ</t>
    </rPh>
    <rPh sb="27" eb="29">
      <t>キソ</t>
    </rPh>
    <rPh sb="29" eb="31">
      <t>ダンネツ</t>
    </rPh>
    <rPh sb="32" eb="34">
      <t>バアイ</t>
    </rPh>
    <rPh sb="35" eb="37">
      <t>ニュウリョク</t>
    </rPh>
    <rPh sb="39" eb="41">
      <t>ヒツヨウ</t>
    </rPh>
    <rPh sb="50" eb="52">
      <t>ギョウメ</t>
    </rPh>
    <rPh sb="52" eb="54">
      <t>イコウ</t>
    </rPh>
    <rPh sb="55" eb="57">
      <t>キソ</t>
    </rPh>
    <rPh sb="57" eb="59">
      <t>ダンネツ</t>
    </rPh>
    <rPh sb="60" eb="62">
      <t>ニュウリョク</t>
    </rPh>
    <rPh sb="62" eb="63">
      <t>ラン</t>
    </rPh>
    <phoneticPr fontId="2"/>
  </si>
  <si>
    <t>・各方位の外壁・窓等の面積がこのExcelファイルの値と一致していること</t>
    <rPh sb="1" eb="4">
      <t>カクホウイ</t>
    </rPh>
    <rPh sb="5" eb="7">
      <t>ガイヘキ</t>
    </rPh>
    <rPh sb="8" eb="9">
      <t>マド</t>
    </rPh>
    <rPh sb="9" eb="10">
      <t>トウ</t>
    </rPh>
    <rPh sb="11" eb="13">
      <t>メンセキ</t>
    </rPh>
    <rPh sb="26" eb="27">
      <t>アタイ</t>
    </rPh>
    <rPh sb="28" eb="30">
      <t>イッチ</t>
    </rPh>
    <phoneticPr fontId="2"/>
  </si>
  <si>
    <t>直交集成板（CLTパネル）</t>
    <rPh sb="0" eb="2">
      <t>チョッコウ</t>
    </rPh>
    <rPh sb="2" eb="5">
      <t>シュウセイバン</t>
    </rPh>
    <phoneticPr fontId="7"/>
  </si>
  <si>
    <t>外気に直接接する場合</t>
    <rPh sb="0" eb="2">
      <t>ガイキ</t>
    </rPh>
    <rPh sb="3" eb="5">
      <t>チョクセツ</t>
    </rPh>
    <rPh sb="5" eb="6">
      <t>セッ</t>
    </rPh>
    <rPh sb="8" eb="10">
      <t>バアイ</t>
    </rPh>
    <phoneticPr fontId="2"/>
  </si>
  <si>
    <t>それ以外の場合</t>
    <rPh sb="2" eb="4">
      <t>イガイ</t>
    </rPh>
    <rPh sb="5" eb="7">
      <t>バアイ</t>
    </rPh>
    <phoneticPr fontId="2"/>
  </si>
  <si>
    <t>（通気層等）</t>
    <rPh sb="1" eb="3">
      <t>ツウキ</t>
    </rPh>
    <rPh sb="3" eb="4">
      <t>ソウ</t>
    </rPh>
    <rPh sb="4" eb="5">
      <t>トウ</t>
    </rPh>
    <phoneticPr fontId="2"/>
  </si>
  <si>
    <t>（小屋裏等）</t>
    <rPh sb="1" eb="3">
      <t>コヤ</t>
    </rPh>
    <rPh sb="3" eb="4">
      <t>ウラ</t>
    </rPh>
    <rPh sb="4" eb="5">
      <t>トウ</t>
    </rPh>
    <phoneticPr fontId="2"/>
  </si>
  <si>
    <t>（床裏等）</t>
    <rPh sb="1" eb="2">
      <t>ユカ</t>
    </rPh>
    <rPh sb="2" eb="3">
      <t>ウラ</t>
    </rPh>
    <rPh sb="3" eb="4">
      <t>トウ</t>
    </rPh>
    <phoneticPr fontId="2"/>
  </si>
  <si>
    <r>
      <t>暖房期
日射熱
取得量
Aη</t>
    </r>
    <r>
      <rPr>
        <vertAlign val="subscript"/>
        <sz val="9"/>
        <color theme="1"/>
        <rFont val="メイリオ"/>
        <family val="3"/>
        <charset val="128"/>
      </rPr>
      <t>H</t>
    </r>
    <r>
      <rPr>
        <sz val="9"/>
        <color theme="1"/>
        <rFont val="メイリオ"/>
        <family val="3"/>
        <charset val="128"/>
      </rPr>
      <t>ν</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</si>
  <si>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日射熱
取得率
η</t>
    </r>
    <r>
      <rPr>
        <vertAlign val="subscript"/>
        <sz val="9"/>
        <color theme="1"/>
        <rFont val="メイリオ"/>
        <family val="3"/>
        <charset val="128"/>
      </rPr>
      <t>H</t>
    </r>
    <r>
      <rPr>
        <sz val="9"/>
        <color theme="1"/>
        <rFont val="メイリオ"/>
        <family val="3"/>
        <charset val="128"/>
      </rPr>
      <t>, η</t>
    </r>
    <r>
      <rPr>
        <vertAlign val="subscript"/>
        <sz val="9"/>
        <color theme="1"/>
        <rFont val="メイリオ"/>
        <family val="3"/>
        <charset val="128"/>
      </rPr>
      <t>C</t>
    </r>
    <rPh sb="0" eb="2">
      <t>ニッシャ</t>
    </rPh>
    <rPh sb="2" eb="3">
      <t>ネツ</t>
    </rPh>
    <rPh sb="4" eb="7">
      <t>シュトクリツ</t>
    </rPh>
    <phoneticPr fontId="2"/>
  </si>
  <si>
    <r>
      <t>日射熱
取得率
η</t>
    </r>
    <r>
      <rPr>
        <vertAlign val="subscript"/>
        <sz val="9"/>
        <color theme="1"/>
        <rFont val="メイリオ"/>
        <family val="3"/>
        <charset val="128"/>
      </rPr>
      <t>H</t>
    </r>
    <r>
      <rPr>
        <sz val="9"/>
        <color theme="1"/>
        <rFont val="メイリオ"/>
        <family val="3"/>
        <charset val="128"/>
      </rPr>
      <t xml:space="preserve"> , η</t>
    </r>
    <r>
      <rPr>
        <vertAlign val="subscript"/>
        <sz val="9"/>
        <color theme="1"/>
        <rFont val="メイリオ"/>
        <family val="3"/>
        <charset val="128"/>
      </rPr>
      <t>C</t>
    </r>
    <rPh sb="0" eb="2">
      <t>ニッシャ</t>
    </rPh>
    <rPh sb="2" eb="3">
      <t>ネツ</t>
    </rPh>
    <rPh sb="4" eb="7">
      <t>シュトクリツ</t>
    </rPh>
    <phoneticPr fontId="2"/>
  </si>
  <si>
    <r>
      <t>冷房期
日射熱
取得量
Aη</t>
    </r>
    <r>
      <rPr>
        <vertAlign val="subscript"/>
        <sz val="9"/>
        <color theme="1"/>
        <rFont val="メイリオ"/>
        <family val="3"/>
        <charset val="128"/>
      </rPr>
      <t>C</t>
    </r>
    <r>
      <rPr>
        <sz val="9"/>
        <color theme="1"/>
        <rFont val="メイリオ"/>
        <family val="3"/>
        <charset val="128"/>
      </rPr>
      <t>ν</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</si>
  <si>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垂直面
日射熱
取得率
η</t>
    </r>
    <r>
      <rPr>
        <vertAlign val="subscript"/>
        <sz val="9"/>
        <color theme="1"/>
        <rFont val="メイリオ"/>
        <family val="3"/>
        <charset val="128"/>
      </rPr>
      <t>d</t>
    </r>
    <rPh sb="0" eb="3">
      <t>スイチョクメン</t>
    </rPh>
    <rPh sb="4" eb="6">
      <t>ニッシャ</t>
    </rPh>
    <rPh sb="6" eb="7">
      <t>ネツ</t>
    </rPh>
    <rPh sb="8" eb="11">
      <t>シュトクリツ</t>
    </rPh>
    <phoneticPr fontId="2"/>
  </si>
  <si>
    <r>
      <t>暖房期
取得日射
補正係数
f</t>
    </r>
    <r>
      <rPr>
        <vertAlign val="subscript"/>
        <sz val="9"/>
        <color theme="1"/>
        <rFont val="メイリオ"/>
        <family val="3"/>
        <charset val="128"/>
      </rPr>
      <t>H</t>
    </r>
    <rPh sb="0" eb="2">
      <t>ダンボウ</t>
    </rPh>
    <rPh sb="2" eb="3">
      <t>キ</t>
    </rPh>
    <rPh sb="4" eb="6">
      <t>シュトク</t>
    </rPh>
    <rPh sb="6" eb="8">
      <t>ニッシャ</t>
    </rPh>
    <rPh sb="9" eb="11">
      <t>ホセイ</t>
    </rPh>
    <rPh sb="11" eb="13">
      <t>ケイスウ</t>
    </rPh>
    <phoneticPr fontId="2"/>
  </si>
  <si>
    <r>
      <t>冷房期
取得日射
補正係数
f</t>
    </r>
    <r>
      <rPr>
        <vertAlign val="subscript"/>
        <sz val="9"/>
        <color theme="1"/>
        <rFont val="メイリオ"/>
        <family val="3"/>
        <charset val="128"/>
      </rPr>
      <t>C</t>
    </r>
    <rPh sb="0" eb="2">
      <t>レイボウ</t>
    </rPh>
    <rPh sb="2" eb="3">
      <t>キ</t>
    </rPh>
    <rPh sb="4" eb="6">
      <t>シュトク</t>
    </rPh>
    <rPh sb="6" eb="8">
      <t>ニッシャ</t>
    </rPh>
    <rPh sb="9" eb="11">
      <t>ホセイ</t>
    </rPh>
    <rPh sb="11" eb="13">
      <t>ケイスウ</t>
    </rPh>
    <phoneticPr fontId="2"/>
  </si>
  <si>
    <t>◆表8:大部分がガラスで構成される窓などの開口部（一重建具）の垂直面日射熱取得率（木製・樹脂製建具）</t>
    <rPh sb="1" eb="2">
      <t>ヒョウ</t>
    </rPh>
    <rPh sb="4" eb="7">
      <t>ダイブブン</t>
    </rPh>
    <rPh sb="12" eb="14">
      <t>コウセイ</t>
    </rPh>
    <rPh sb="17" eb="18">
      <t>マド</t>
    </rPh>
    <rPh sb="21" eb="24">
      <t>カイコウブ</t>
    </rPh>
    <rPh sb="25" eb="27">
      <t>イチジュウ</t>
    </rPh>
    <rPh sb="27" eb="29">
      <t>タテグ</t>
    </rPh>
    <rPh sb="31" eb="34">
      <t>スイチョクメン</t>
    </rPh>
    <rPh sb="34" eb="40">
      <t>ニッシャネツシュトクリツ</t>
    </rPh>
    <rPh sb="41" eb="43">
      <t>モクセイ</t>
    </rPh>
    <rPh sb="44" eb="47">
      <t>ジュシセイ</t>
    </rPh>
    <rPh sb="47" eb="49">
      <t>タテグ</t>
    </rPh>
    <phoneticPr fontId="2"/>
  </si>
  <si>
    <t>三層複層</t>
    <rPh sb="0" eb="2">
      <t>サンソウ</t>
    </rPh>
    <rPh sb="2" eb="4">
      <t>フクソウ</t>
    </rPh>
    <phoneticPr fontId="2"/>
  </si>
  <si>
    <t>日射取得型</t>
    <rPh sb="0" eb="2">
      <t>ニッシャ</t>
    </rPh>
    <rPh sb="2" eb="4">
      <t>シュトク</t>
    </rPh>
    <rPh sb="4" eb="5">
      <t>ガタ</t>
    </rPh>
    <phoneticPr fontId="2"/>
  </si>
  <si>
    <t>日射遮蔽型</t>
    <rPh sb="0" eb="2">
      <t>ニッシャ</t>
    </rPh>
    <rPh sb="2" eb="4">
      <t>シャヘイ</t>
    </rPh>
    <rPh sb="4" eb="5">
      <t>ガタ</t>
    </rPh>
    <phoneticPr fontId="2"/>
  </si>
  <si>
    <t>垂直面日射熱取得率ηd</t>
    <rPh sb="0" eb="3">
      <t>スイチョクメン</t>
    </rPh>
    <rPh sb="3" eb="9">
      <t>ニッシャネツシュトクリツ</t>
    </rPh>
    <phoneticPr fontId="2"/>
  </si>
  <si>
    <t>付属部材
なし</t>
    <rPh sb="0" eb="2">
      <t>フゾク</t>
    </rPh>
    <rPh sb="2" eb="4">
      <t>ブザイ</t>
    </rPh>
    <phoneticPr fontId="2"/>
  </si>
  <si>
    <t>和障子</t>
    <rPh sb="0" eb="3">
      <t>ワショウジ</t>
    </rPh>
    <phoneticPr fontId="2"/>
  </si>
  <si>
    <t>外付け
ブラインド</t>
    <rPh sb="0" eb="2">
      <t>ソトヅ</t>
    </rPh>
    <phoneticPr fontId="2"/>
  </si>
  <si>
    <t>三層複層ガラス</t>
    <rPh sb="0" eb="2">
      <t>サンソウ</t>
    </rPh>
    <rPh sb="2" eb="4">
      <t>フクソウ</t>
    </rPh>
    <phoneticPr fontId="2"/>
  </si>
  <si>
    <t>Low-E二層複層ガラス</t>
    <rPh sb="5" eb="7">
      <t>ニソウ</t>
    </rPh>
    <rPh sb="7" eb="9">
      <t>フクソウ</t>
    </rPh>
    <phoneticPr fontId="2"/>
  </si>
  <si>
    <t>二層複層ガラス</t>
    <rPh sb="0" eb="2">
      <t>ニソウ</t>
    </rPh>
    <rPh sb="2" eb="4">
      <t>フクソウ</t>
    </rPh>
    <phoneticPr fontId="2"/>
  </si>
  <si>
    <t>単板ガラス2枚を組み合わせたもの</t>
    <rPh sb="0" eb="2">
      <t>タンバン</t>
    </rPh>
    <rPh sb="6" eb="7">
      <t>マイ</t>
    </rPh>
    <rPh sb="8" eb="9">
      <t>ク</t>
    </rPh>
    <rPh sb="10" eb="11">
      <t>ア</t>
    </rPh>
    <phoneticPr fontId="2"/>
  </si>
  <si>
    <t>単板ガラス</t>
    <rPh sb="0" eb="2">
      <t>タンバン</t>
    </rPh>
    <phoneticPr fontId="2"/>
  </si>
  <si>
    <t>二層複層</t>
    <rPh sb="0" eb="2">
      <t>ニソウ</t>
    </rPh>
    <rPh sb="2" eb="4">
      <t>フクソウ</t>
    </rPh>
    <phoneticPr fontId="2"/>
  </si>
  <si>
    <t>単層</t>
    <rPh sb="0" eb="2">
      <t>タンソウ</t>
    </rPh>
    <phoneticPr fontId="2"/>
  </si>
  <si>
    <t>◆表9:大部分がガラスで構成される窓などの開口部（一重建具）の垂直面日射熱取得率（複合材料製・金属製建具）</t>
    <rPh sb="1" eb="2">
      <t>ヒョウ</t>
    </rPh>
    <rPh sb="4" eb="7">
      <t>ダイブブン</t>
    </rPh>
    <rPh sb="12" eb="14">
      <t>コウセイ</t>
    </rPh>
    <rPh sb="17" eb="18">
      <t>マド</t>
    </rPh>
    <rPh sb="21" eb="24">
      <t>カイコウブ</t>
    </rPh>
    <rPh sb="25" eb="27">
      <t>イチジュウ</t>
    </rPh>
    <rPh sb="27" eb="29">
      <t>タテグ</t>
    </rPh>
    <rPh sb="31" eb="34">
      <t>スイチョクメン</t>
    </rPh>
    <rPh sb="34" eb="40">
      <t>ニッシャネツシュトクリツ</t>
    </rPh>
    <rPh sb="41" eb="45">
      <t>フクゴウザイリョウ</t>
    </rPh>
    <rPh sb="45" eb="46">
      <t>セイ</t>
    </rPh>
    <rPh sb="47" eb="50">
      <t>キンゾクセイ</t>
    </rPh>
    <rPh sb="50" eb="52">
      <t>タテグ</t>
    </rPh>
    <phoneticPr fontId="2"/>
  </si>
  <si>
    <t>詳細は上記技術情報サイト（http://www.kenken.go.jp/becc/house.html）の「2.エネルギー消費性能の算定方法 - 2.1算定方法 - 第三章 暖冷房負荷と外皮性能」などの公開資料を参照して下さい。</t>
    <rPh sb="0" eb="2">
      <t>ショウサイ</t>
    </rPh>
    <rPh sb="5" eb="7">
      <t>ギジュツ</t>
    </rPh>
    <rPh sb="7" eb="9">
      <t>ジョウホウ</t>
    </rPh>
    <rPh sb="62" eb="64">
      <t>ショウヒ</t>
    </rPh>
    <rPh sb="64" eb="66">
      <t>セイノウ</t>
    </rPh>
    <rPh sb="67" eb="69">
      <t>サンテイ</t>
    </rPh>
    <rPh sb="69" eb="71">
      <t>ホウホウ</t>
    </rPh>
    <rPh sb="77" eb="79">
      <t>サンテイ</t>
    </rPh>
    <rPh sb="79" eb="81">
      <t>ホウホウ</t>
    </rPh>
    <rPh sb="84" eb="85">
      <t>ダイ</t>
    </rPh>
    <rPh sb="85" eb="87">
      <t>サンショウ</t>
    </rPh>
    <rPh sb="88" eb="93">
      <t>ダンレイボウフカ</t>
    </rPh>
    <rPh sb="94" eb="96">
      <t>ガイヒ</t>
    </rPh>
    <rPh sb="96" eb="98">
      <t>セイノウ</t>
    </rPh>
    <rPh sb="102" eb="104">
      <t>コウカイ</t>
    </rPh>
    <rPh sb="104" eb="106">
      <t>シリョウ</t>
    </rPh>
    <rPh sb="107" eb="109">
      <t>サンショウ</t>
    </rPh>
    <rPh sb="111" eb="112">
      <t>クダ</t>
    </rPh>
    <phoneticPr fontId="2"/>
  </si>
  <si>
    <t>Error：外壁U値（G8～G19セル）に空欄があります</t>
    <rPh sb="6" eb="8">
      <t>ガイヘキ</t>
    </rPh>
    <rPh sb="9" eb="10">
      <t>チ</t>
    </rPh>
    <rPh sb="21" eb="23">
      <t>クウラン</t>
    </rPh>
    <phoneticPr fontId="2"/>
  </si>
  <si>
    <t>Error：床U値（G24セル）が空欄です</t>
    <rPh sb="6" eb="7">
      <t>ユカ</t>
    </rPh>
    <rPh sb="8" eb="9">
      <t>チ</t>
    </rPh>
    <rPh sb="17" eb="19">
      <t>クウラン</t>
    </rPh>
    <phoneticPr fontId="2"/>
  </si>
  <si>
    <t>Error：床断熱の場合の基礎ψ値（G25～G28セル）に空欄があります</t>
    <rPh sb="6" eb="7">
      <t>ユカ</t>
    </rPh>
    <rPh sb="7" eb="9">
      <t>ダンネツ</t>
    </rPh>
    <rPh sb="10" eb="12">
      <t>バアイ</t>
    </rPh>
    <rPh sb="13" eb="15">
      <t>キソ</t>
    </rPh>
    <rPh sb="16" eb="17">
      <t>チ</t>
    </rPh>
    <rPh sb="29" eb="31">
      <t>クウラン</t>
    </rPh>
    <phoneticPr fontId="2"/>
  </si>
  <si>
    <t>Error：基礎ψ値（G33セル）が空欄です</t>
    <rPh sb="6" eb="8">
      <t>キソ</t>
    </rPh>
    <rPh sb="9" eb="10">
      <t>チ</t>
    </rPh>
    <rPh sb="18" eb="20">
      <t>クウラン</t>
    </rPh>
    <phoneticPr fontId="2"/>
  </si>
  <si>
    <t>Error：天井U値（G38～G39セル）に空欄があります</t>
    <rPh sb="6" eb="8">
      <t>テンジョウ</t>
    </rPh>
    <rPh sb="9" eb="10">
      <t>チ</t>
    </rPh>
    <rPh sb="22" eb="24">
      <t>クウラン</t>
    </rPh>
    <phoneticPr fontId="2"/>
  </si>
  <si>
    <t>Error：屋根U値（G45～G47セル）に空欄があります</t>
    <rPh sb="6" eb="8">
      <t>ヤネ</t>
    </rPh>
    <rPh sb="9" eb="10">
      <t>チ</t>
    </rPh>
    <rPh sb="22" eb="24">
      <t>クウラン</t>
    </rPh>
    <phoneticPr fontId="2"/>
  </si>
  <si>
    <t>Error：屋根断熱の場合の外壁（妻壁）U値（G49～G54セル）に空欄があります</t>
    <rPh sb="6" eb="8">
      <t>ヤネ</t>
    </rPh>
    <rPh sb="8" eb="10">
      <t>ダンネツ</t>
    </rPh>
    <rPh sb="11" eb="13">
      <t>バアイ</t>
    </rPh>
    <rPh sb="14" eb="16">
      <t>ガイヘキ</t>
    </rPh>
    <rPh sb="17" eb="19">
      <t>ツマカベ</t>
    </rPh>
    <rPh sb="21" eb="22">
      <t>チ</t>
    </rPh>
    <rPh sb="34" eb="36">
      <t>クウラン</t>
    </rPh>
    <phoneticPr fontId="2"/>
  </si>
  <si>
    <t>Error：窓U値（F59～F75セル）に空欄があります</t>
    <rPh sb="6" eb="7">
      <t>マド</t>
    </rPh>
    <rPh sb="8" eb="9">
      <t>チ</t>
    </rPh>
    <rPh sb="21" eb="23">
      <t>クウラン</t>
    </rPh>
    <phoneticPr fontId="2"/>
  </si>
  <si>
    <t>Error：窓ηd値（I59～I75セル）に空欄があります</t>
    <rPh sb="6" eb="7">
      <t>マド</t>
    </rPh>
    <rPh sb="9" eb="10">
      <t>チ</t>
    </rPh>
    <rPh sb="22" eb="24">
      <t>クウラン</t>
    </rPh>
    <phoneticPr fontId="2"/>
  </si>
  <si>
    <t>Error：ドアU値（F84～F85セル）に空欄があります</t>
    <rPh sb="9" eb="10">
      <t>チ</t>
    </rPh>
    <rPh sb="22" eb="24">
      <t>クウラン</t>
    </rPh>
    <phoneticPr fontId="2"/>
  </si>
  <si>
    <t>面材で密閉された通気層</t>
    <rPh sb="0" eb="2">
      <t>メンザイ</t>
    </rPh>
    <rPh sb="3" eb="5">
      <t>ミッペイ</t>
    </rPh>
    <rPh sb="8" eb="11">
      <t>ツウキソウ</t>
    </rPh>
    <phoneticPr fontId="7"/>
  </si>
  <si>
    <t>せっこうプラスター</t>
    <phoneticPr fontId="7"/>
  </si>
  <si>
    <t>せっこうボード（GB-S、GB-F）</t>
    <phoneticPr fontId="7"/>
  </si>
  <si>
    <t>せっこうボード（GB-R-Hなど）</t>
    <phoneticPr fontId="7"/>
  </si>
  <si>
    <t>しっくい</t>
    <phoneticPr fontId="7"/>
  </si>
  <si>
    <t>ガラス</t>
    <phoneticPr fontId="7"/>
  </si>
  <si>
    <t>タイル</t>
    <phoneticPr fontId="7"/>
  </si>
  <si>
    <t>れんが</t>
    <phoneticPr fontId="7"/>
  </si>
  <si>
    <t>かわら</t>
    <phoneticPr fontId="7"/>
  </si>
  <si>
    <t>タタミボード</t>
    <phoneticPr fontId="7"/>
  </si>
  <si>
    <t>シージングボード</t>
    <phoneticPr fontId="7"/>
  </si>
  <si>
    <t>パーティクルボード</t>
    <phoneticPr fontId="7"/>
  </si>
  <si>
    <t>ハードファイバーボード（ハードボード）</t>
    <phoneticPr fontId="7"/>
  </si>
  <si>
    <t>ミディアムデンシティファイバーボード（MDF）</t>
    <phoneticPr fontId="7"/>
  </si>
  <si>
    <t>FRP</t>
    <phoneticPr fontId="7"/>
  </si>
  <si>
    <t>せっこうボード（GB-R、GB-Dなど）</t>
    <phoneticPr fontId="7"/>
  </si>
  <si>
    <r>
      <t>U</t>
    </r>
    <r>
      <rPr>
        <b/>
        <vertAlign val="subscript"/>
        <sz val="11"/>
        <color theme="1"/>
        <rFont val="メイリオ"/>
        <family val="3"/>
        <charset val="128"/>
      </rPr>
      <t>A</t>
    </r>
    <r>
      <rPr>
        <sz val="9"/>
        <color theme="1"/>
        <rFont val="HGPｺﾞｼｯｸM"/>
        <family val="3"/>
        <charset val="128"/>
      </rPr>
      <t/>
    </r>
    <phoneticPr fontId="2"/>
  </si>
  <si>
    <r>
      <t>η</t>
    </r>
    <r>
      <rPr>
        <b/>
        <vertAlign val="subscript"/>
        <sz val="11"/>
        <color theme="1"/>
        <rFont val="メイリオ"/>
        <family val="3"/>
        <charset val="128"/>
      </rPr>
      <t>AH</t>
    </r>
    <phoneticPr fontId="2"/>
  </si>
  <si>
    <r>
      <t>η</t>
    </r>
    <r>
      <rPr>
        <b/>
        <vertAlign val="subscript"/>
        <sz val="11"/>
        <color theme="1"/>
        <rFont val="メイリオ"/>
        <family val="3"/>
        <charset val="128"/>
      </rPr>
      <t>AC</t>
    </r>
    <phoneticPr fontId="2"/>
  </si>
  <si>
    <t>外皮面積の
合計</t>
    <rPh sb="0" eb="2">
      <t>ガイヒ</t>
    </rPh>
    <rPh sb="2" eb="4">
      <t>メンセキ</t>
    </rPh>
    <rPh sb="6" eb="8">
      <t>ゴウケイ</t>
    </rPh>
    <phoneticPr fontId="2"/>
  </si>
  <si>
    <r>
      <t>たて枠間に断熱し、
付加断熱する場合</t>
    </r>
    <r>
      <rPr>
        <sz val="9"/>
        <color theme="1"/>
        <rFont val="メイリオ"/>
        <family val="3"/>
        <charset val="128"/>
      </rPr>
      <t>(※)</t>
    </r>
    <rPh sb="2" eb="3">
      <t>ワク</t>
    </rPh>
    <rPh sb="3" eb="4">
      <t>カン</t>
    </rPh>
    <rPh sb="5" eb="7">
      <t>ダンネツ</t>
    </rPh>
    <rPh sb="10" eb="12">
      <t>フカ</t>
    </rPh>
    <rPh sb="12" eb="14">
      <t>ダンネツ</t>
    </rPh>
    <rPh sb="16" eb="18">
      <t>バアイ</t>
    </rPh>
    <phoneticPr fontId="2"/>
  </si>
  <si>
    <t>熱抵抗Rのセルは、数式または数値を入力して下さい。
　（一般材料）熱抵抗R=材料厚さ[mm]÷1000÷熱伝導率[W/mK]
　（面材で密閉された中空層）熱抵抗R=0.09
当該材料が存在しない欄は空白として下さい（左の例では罫線を引いています）。</t>
    <rPh sb="0" eb="1">
      <t>ネツ</t>
    </rPh>
    <rPh sb="1" eb="3">
      <t>テイコウ</t>
    </rPh>
    <rPh sb="9" eb="11">
      <t>スウシキ</t>
    </rPh>
    <rPh sb="14" eb="16">
      <t>スウチ</t>
    </rPh>
    <rPh sb="17" eb="19">
      <t>ニュウリョク</t>
    </rPh>
    <rPh sb="21" eb="22">
      <t>クダ</t>
    </rPh>
    <rPh sb="28" eb="30">
      <t>イッパン</t>
    </rPh>
    <rPh sb="30" eb="32">
      <t>ザイリョウ</t>
    </rPh>
    <rPh sb="33" eb="34">
      <t>ネツ</t>
    </rPh>
    <rPh sb="34" eb="36">
      <t>テイコウ</t>
    </rPh>
    <rPh sb="38" eb="40">
      <t>ザイリョウ</t>
    </rPh>
    <rPh sb="40" eb="41">
      <t>アツ</t>
    </rPh>
    <rPh sb="52" eb="53">
      <t>ネツ</t>
    </rPh>
    <rPh sb="53" eb="56">
      <t>デンドウリツ</t>
    </rPh>
    <rPh sb="65" eb="67">
      <t>メンザイ</t>
    </rPh>
    <rPh sb="68" eb="70">
      <t>ミッペイ</t>
    </rPh>
    <rPh sb="73" eb="75">
      <t>チュウクウ</t>
    </rPh>
    <rPh sb="75" eb="76">
      <t>ソウ</t>
    </rPh>
    <rPh sb="77" eb="78">
      <t>ネツ</t>
    </rPh>
    <rPh sb="78" eb="80">
      <t>テイコウ</t>
    </rPh>
    <rPh sb="87" eb="89">
      <t>トウガイ</t>
    </rPh>
    <rPh sb="89" eb="91">
      <t>ザイリョウ</t>
    </rPh>
    <rPh sb="92" eb="94">
      <t>ソンザイ</t>
    </rPh>
    <rPh sb="97" eb="98">
      <t>ラン</t>
    </rPh>
    <rPh sb="99" eb="101">
      <t>クウハク</t>
    </rPh>
    <rPh sb="104" eb="105">
      <t>クダ</t>
    </rPh>
    <rPh sb="108" eb="109">
      <t>ヒダリ</t>
    </rPh>
    <rPh sb="110" eb="111">
      <t>レイ</t>
    </rPh>
    <rPh sb="113" eb="115">
      <t>ケイセン</t>
    </rPh>
    <rPh sb="116" eb="117">
      <t>ヒ</t>
    </rPh>
    <phoneticPr fontId="2"/>
  </si>
  <si>
    <t>◆表1：熱伝導率(※1)</t>
    <rPh sb="1" eb="2">
      <t>ヒョウ</t>
    </rPh>
    <rPh sb="4" eb="5">
      <t>ネツ</t>
    </rPh>
    <rPh sb="5" eb="8">
      <t>デンドウリツ</t>
    </rPh>
    <phoneticPr fontId="2"/>
  </si>
  <si>
    <t>※1  この表に示されている以外の断熱材等も計算に使用できますが、メーカーパンフレット等、熱伝導率が確認できる資料を提出していただく場合があります。</t>
    <phoneticPr fontId="2"/>
  </si>
  <si>
    <t>他の空間と連通していない/している空気層(※2)</t>
    <rPh sb="0" eb="1">
      <t>ホカ</t>
    </rPh>
    <rPh sb="2" eb="4">
      <t>クウカン</t>
    </rPh>
    <rPh sb="5" eb="7">
      <t>レンツウ</t>
    </rPh>
    <rPh sb="17" eb="20">
      <t>クウキソウ</t>
    </rPh>
    <phoneticPr fontId="7"/>
  </si>
  <si>
    <t>※2  他の空間と連通している空気層の場合、空気層よりも室内側の建材の熱抵抗は加算できません。</t>
    <phoneticPr fontId="2"/>
  </si>
  <si>
    <t>木造における外張断熱または付加断熱の場合で、下地材などにより断熱材を貫通する熱橋部を有する場合は、当該断熱材の熱抵抗に低減率（0.9）を乗じた値を使用して下さい。</t>
    <rPh sb="0" eb="2">
      <t>モクゾウ</t>
    </rPh>
    <rPh sb="6" eb="8">
      <t>ソトバ</t>
    </rPh>
    <rPh sb="8" eb="10">
      <t>ダンネツ</t>
    </rPh>
    <rPh sb="13" eb="17">
      <t>フカダンネツ</t>
    </rPh>
    <rPh sb="18" eb="20">
      <t>バアイ</t>
    </rPh>
    <rPh sb="22" eb="25">
      <t>シタジザイ</t>
    </rPh>
    <rPh sb="30" eb="33">
      <t>ダンネツザイ</t>
    </rPh>
    <rPh sb="34" eb="36">
      <t>カンツウ</t>
    </rPh>
    <rPh sb="38" eb="40">
      <t>ネツハシ</t>
    </rPh>
    <rPh sb="40" eb="41">
      <t>ブ</t>
    </rPh>
    <rPh sb="42" eb="43">
      <t>ユウ</t>
    </rPh>
    <rPh sb="45" eb="47">
      <t>バアイ</t>
    </rPh>
    <rPh sb="49" eb="51">
      <t>トウガイ</t>
    </rPh>
    <rPh sb="51" eb="54">
      <t>ダンネツザイ</t>
    </rPh>
    <rPh sb="55" eb="58">
      <t>ネツテイコウ</t>
    </rPh>
    <rPh sb="59" eb="62">
      <t>テイゲンリツ</t>
    </rPh>
    <rPh sb="68" eb="69">
      <t>ジョウ</t>
    </rPh>
    <rPh sb="71" eb="72">
      <t>アタイ</t>
    </rPh>
    <rPh sb="73" eb="75">
      <t>シヨウ</t>
    </rPh>
    <rPh sb="77" eb="78">
      <t>クダ</t>
    </rPh>
    <phoneticPr fontId="2"/>
  </si>
  <si>
    <t>下部断熱位置（選択）</t>
    <rPh sb="0" eb="2">
      <t>カブ</t>
    </rPh>
    <rPh sb="2" eb="4">
      <t>ダンネツ</t>
    </rPh>
    <rPh sb="4" eb="6">
      <t>イチ</t>
    </rPh>
    <rPh sb="7" eb="9">
      <t>センタク</t>
    </rPh>
    <phoneticPr fontId="2"/>
  </si>
  <si>
    <t>上部断熱位置（選択）</t>
    <rPh sb="0" eb="2">
      <t>ジョウブ</t>
    </rPh>
    <rPh sb="2" eb="4">
      <t>ダンネツ</t>
    </rPh>
    <rPh sb="4" eb="6">
      <t>イチ</t>
    </rPh>
    <rPh sb="7" eb="9">
      <t>センタク</t>
    </rPh>
    <phoneticPr fontId="2"/>
  </si>
  <si>
    <t>地域区分（選択）</t>
    <rPh sb="0" eb="2">
      <t>チイキ</t>
    </rPh>
    <rPh sb="2" eb="4">
      <t>クブン</t>
    </rPh>
    <rPh sb="5" eb="7">
      <t>センタク</t>
    </rPh>
    <phoneticPr fontId="2"/>
  </si>
  <si>
    <t>入力値等に矛盾がある場合にメッセージが表示されます</t>
    <rPh sb="0" eb="3">
      <t>ニュウリョクチ</t>
    </rPh>
    <rPh sb="3" eb="4">
      <t>トウ</t>
    </rPh>
    <rPh sb="5" eb="7">
      <t>ムジュン</t>
    </rPh>
    <rPh sb="10" eb="12">
      <t>バアイ</t>
    </rPh>
    <rPh sb="19" eb="21">
      <t>ヒョウジ</t>
    </rPh>
    <phoneticPr fontId="2"/>
  </si>
  <si>
    <t>窓のU値およびηd値を、付録シート表7～表9またはメーカーカタログ値などに基づき入力して下さい。カタログ値使用の場合、確認のために後日当該カタログ等を提出していただく場合があります。窓寸法に応じてU値等を変える／変えないはどちらでもかまいません。
また、59行目（LD（南））の窓のU値およびη値を、資料①の「シリーズ概要」の「U値（窓）」および「ηd値（窓）」にも転記して下さい。</t>
    <rPh sb="0" eb="1">
      <t>マド</t>
    </rPh>
    <rPh sb="3" eb="4">
      <t>チ</t>
    </rPh>
    <rPh sb="9" eb="10">
      <t>チ</t>
    </rPh>
    <rPh sb="12" eb="14">
      <t>フロク</t>
    </rPh>
    <rPh sb="17" eb="18">
      <t>ヒョウ</t>
    </rPh>
    <rPh sb="20" eb="21">
      <t>ヒョウ</t>
    </rPh>
    <rPh sb="33" eb="34">
      <t>チ</t>
    </rPh>
    <rPh sb="37" eb="38">
      <t>モト</t>
    </rPh>
    <rPh sb="40" eb="42">
      <t>ニュウリョク</t>
    </rPh>
    <rPh sb="44" eb="45">
      <t>クダ</t>
    </rPh>
    <rPh sb="52" eb="53">
      <t>チ</t>
    </rPh>
    <rPh sb="53" eb="55">
      <t>シヨウ</t>
    </rPh>
    <rPh sb="56" eb="58">
      <t>バアイ</t>
    </rPh>
    <rPh sb="59" eb="61">
      <t>カクニン</t>
    </rPh>
    <rPh sb="65" eb="67">
      <t>ゴジツ</t>
    </rPh>
    <rPh sb="67" eb="69">
      <t>トウガイ</t>
    </rPh>
    <rPh sb="73" eb="74">
      <t>トウ</t>
    </rPh>
    <rPh sb="75" eb="77">
      <t>テイシュツ</t>
    </rPh>
    <rPh sb="83" eb="85">
      <t>バアイ</t>
    </rPh>
    <rPh sb="91" eb="92">
      <t>マド</t>
    </rPh>
    <rPh sb="92" eb="94">
      <t>スンポウ</t>
    </rPh>
    <rPh sb="95" eb="96">
      <t>オウ</t>
    </rPh>
    <rPh sb="99" eb="100">
      <t>アタイ</t>
    </rPh>
    <rPh sb="100" eb="101">
      <t>トウ</t>
    </rPh>
    <rPh sb="102" eb="103">
      <t>カ</t>
    </rPh>
    <rPh sb="106" eb="107">
      <t>カ</t>
    </rPh>
    <rPh sb="129" eb="131">
      <t>ギョウメ</t>
    </rPh>
    <rPh sb="135" eb="136">
      <t>ミナミ</t>
    </rPh>
    <rPh sb="139" eb="140">
      <t>マド</t>
    </rPh>
    <rPh sb="142" eb="143">
      <t>チ</t>
    </rPh>
    <rPh sb="147" eb="148">
      <t>チ</t>
    </rPh>
    <rPh sb="167" eb="168">
      <t>マド</t>
    </rPh>
    <rPh sb="176" eb="177">
      <t>チ</t>
    </rPh>
    <rPh sb="178" eb="179">
      <t>マド</t>
    </rPh>
    <phoneticPr fontId="2"/>
  </si>
  <si>
    <t>ηd値に和障子・外付けブラインドの効果を含める場合は、引き渡し時点において設置されていることがわかる資料を「実物件図面・写真」として添付して下さい。</t>
    <rPh sb="2" eb="3">
      <t>チ</t>
    </rPh>
    <rPh sb="4" eb="7">
      <t>ワショウジ</t>
    </rPh>
    <rPh sb="8" eb="10">
      <t>ソトヅ</t>
    </rPh>
    <rPh sb="17" eb="19">
      <t>コウカ</t>
    </rPh>
    <rPh sb="20" eb="21">
      <t>フク</t>
    </rPh>
    <rPh sb="23" eb="25">
      <t>バアイ</t>
    </rPh>
    <rPh sb="27" eb="28">
      <t>ヒ</t>
    </rPh>
    <rPh sb="29" eb="30">
      <t>ワタ</t>
    </rPh>
    <rPh sb="31" eb="33">
      <t>ジテン</t>
    </rPh>
    <rPh sb="37" eb="39">
      <t>セッチ</t>
    </rPh>
    <rPh sb="50" eb="52">
      <t>シリョウ</t>
    </rPh>
    <rPh sb="54" eb="57">
      <t>ジツブッケン</t>
    </rPh>
    <rPh sb="57" eb="59">
      <t>ズメン</t>
    </rPh>
    <rPh sb="60" eb="62">
      <t>シャシン</t>
    </rPh>
    <rPh sb="66" eb="68">
      <t>テンプ</t>
    </rPh>
    <rPh sb="70" eb="71">
      <t>クダ</t>
    </rPh>
    <phoneticPr fontId="2"/>
  </si>
  <si>
    <t>Error：地域区分（D4セル）が選択されていません</t>
    <rPh sb="6" eb="10">
      <t>チイキクブン</t>
    </rPh>
    <rPh sb="17" eb="19">
      <t>センタク</t>
    </rPh>
    <phoneticPr fontId="2"/>
  </si>
  <si>
    <t>Error：上部断熱位置（I4セル）が選択されていません</t>
    <rPh sb="6" eb="8">
      <t>ジョウブ</t>
    </rPh>
    <rPh sb="8" eb="10">
      <t>ダンネツ</t>
    </rPh>
    <rPh sb="10" eb="12">
      <t>イチ</t>
    </rPh>
    <rPh sb="19" eb="21">
      <t>センタク</t>
    </rPh>
    <phoneticPr fontId="2"/>
  </si>
  <si>
    <t>Error：下部断熱位置（N4セル）が選択されていません</t>
    <rPh sb="6" eb="7">
      <t>シタ</t>
    </rPh>
    <rPh sb="8" eb="10">
      <t>ダンネツ</t>
    </rPh>
    <rPh sb="10" eb="12">
      <t>イチ</t>
    </rPh>
    <rPh sb="19" eb="21">
      <t>センタク</t>
    </rPh>
    <phoneticPr fontId="2"/>
  </si>
  <si>
    <r>
      <rPr>
        <b/>
        <sz val="12"/>
        <color rgb="FFFF0000"/>
        <rFont val="メイリオ"/>
        <family val="3"/>
        <charset val="128"/>
      </rPr>
      <t>・必ず地域区分、上部断熱位置、下部断熱位置を選択して下さい</t>
    </r>
    <r>
      <rPr>
        <sz val="12"/>
        <rFont val="メイリオ"/>
        <family val="3"/>
        <charset val="128"/>
      </rPr>
      <t>。</t>
    </r>
    <r>
      <rPr>
        <b/>
        <sz val="12"/>
        <color rgb="FFFF0000"/>
        <rFont val="メイリオ"/>
        <family val="3"/>
        <charset val="128"/>
      </rPr>
      <t>連動して以下の表の入力欄・数値等が自動的に変化します（#VALUE!, #N/Aなどのエラー値も解消されます）</t>
    </r>
    <r>
      <rPr>
        <sz val="12"/>
        <rFont val="メイリオ"/>
        <family val="3"/>
        <charset val="128"/>
      </rPr>
      <t xml:space="preserve">
</t>
    </r>
    <r>
      <rPr>
        <sz val="10"/>
        <rFont val="メイリオ"/>
        <family val="3"/>
        <charset val="128"/>
      </rPr>
      <t>・「UA値等」シートは、一つのシートで一つの地域区分のみ計算できます。複数の地域区分で応募する場合は、必要なだけシートをコピーして下さい。</t>
    </r>
    <rPh sb="1" eb="2">
      <t>カナラ</t>
    </rPh>
    <rPh sb="3" eb="5">
      <t>チイキ</t>
    </rPh>
    <rPh sb="5" eb="7">
      <t>クブン</t>
    </rPh>
    <rPh sb="8" eb="10">
      <t>ジョウブ</t>
    </rPh>
    <rPh sb="10" eb="12">
      <t>ダンネツ</t>
    </rPh>
    <rPh sb="12" eb="14">
      <t>イチ</t>
    </rPh>
    <rPh sb="15" eb="17">
      <t>カブ</t>
    </rPh>
    <rPh sb="17" eb="19">
      <t>ダンネツ</t>
    </rPh>
    <rPh sb="19" eb="21">
      <t>イチ</t>
    </rPh>
    <rPh sb="22" eb="24">
      <t>センタク</t>
    </rPh>
    <rPh sb="26" eb="27">
      <t>クダ</t>
    </rPh>
    <rPh sb="30" eb="32">
      <t>レンドウ</t>
    </rPh>
    <rPh sb="34" eb="36">
      <t>イカ</t>
    </rPh>
    <rPh sb="37" eb="38">
      <t>ヒョウ</t>
    </rPh>
    <rPh sb="39" eb="42">
      <t>ニュウリョクラン</t>
    </rPh>
    <rPh sb="43" eb="45">
      <t>スウチ</t>
    </rPh>
    <rPh sb="45" eb="46">
      <t>トウ</t>
    </rPh>
    <rPh sb="47" eb="50">
      <t>ジドウテキ</t>
    </rPh>
    <rPh sb="51" eb="53">
      <t>ヘンカ</t>
    </rPh>
    <rPh sb="76" eb="77">
      <t>チ</t>
    </rPh>
    <rPh sb="78" eb="80">
      <t>カイショウ</t>
    </rPh>
    <rPh sb="90" eb="91">
      <t>チ</t>
    </rPh>
    <rPh sb="91" eb="92">
      <t>トウ</t>
    </rPh>
    <rPh sb="98" eb="99">
      <t>ヒト</t>
    </rPh>
    <rPh sb="105" eb="106">
      <t>ヒト</t>
    </rPh>
    <rPh sb="108" eb="110">
      <t>チイキ</t>
    </rPh>
    <rPh sb="110" eb="112">
      <t>クブン</t>
    </rPh>
    <rPh sb="114" eb="116">
      <t>ケイサン</t>
    </rPh>
    <rPh sb="121" eb="123">
      <t>フクスウ</t>
    </rPh>
    <rPh sb="124" eb="128">
      <t>チイキクブン</t>
    </rPh>
    <rPh sb="129" eb="131">
      <t>オウボ</t>
    </rPh>
    <rPh sb="133" eb="135">
      <t>バアイ</t>
    </rPh>
    <rPh sb="137" eb="139">
      <t>ヒツヨウ</t>
    </rPh>
    <rPh sb="151" eb="152">
      <t>クダ</t>
    </rPh>
    <phoneticPr fontId="2"/>
  </si>
  <si>
    <t>ハウス・オブ・ザ・イヤー・イン・エナジー 2021 資料②：記入要領</t>
    <rPh sb="30" eb="32">
      <t>キニュウ</t>
    </rPh>
    <rPh sb="32" eb="34">
      <t>ヨウリョウ</t>
    </rPh>
    <phoneticPr fontId="2"/>
  </si>
  <si>
    <t>・ファイル名は"2021_02"で始まり、シリーズ名のわかるものとして下さい。</t>
    <rPh sb="5" eb="6">
      <t>メイ</t>
    </rPh>
    <rPh sb="17" eb="18">
      <t>ハジ</t>
    </rPh>
    <rPh sb="25" eb="26">
      <t>メイ</t>
    </rPh>
    <rPh sb="35" eb="36">
      <t>クダ</t>
    </rPh>
    <phoneticPr fontId="2"/>
  </si>
  <si>
    <t>・ExcelまたはPDFファイルで出力されていること（ファイル名は"2021_02"で始まるものとして下さい）。</t>
    <rPh sb="17" eb="19">
      <t>シュツリョク</t>
    </rPh>
    <rPh sb="31" eb="32">
      <t>メイ</t>
    </rPh>
    <rPh sb="43" eb="44">
      <t>ハジ</t>
    </rPh>
    <rPh sb="51" eb="52">
      <t>クダ</t>
    </rPh>
    <phoneticPr fontId="2"/>
  </si>
  <si>
    <t>ハウス・オブ・ザ・イヤー・イン・エナジー 2021 資料②：U値</t>
    <rPh sb="31" eb="32">
      <t>チ</t>
    </rPh>
    <phoneticPr fontId="2"/>
  </si>
  <si>
    <r>
      <t>ハウス・オブ・ザ・イヤー・イン・エナジー 2021 資料②：U</t>
    </r>
    <r>
      <rPr>
        <vertAlign val="subscript"/>
        <sz val="11"/>
        <color theme="0"/>
        <rFont val="メイリオ"/>
        <family val="3"/>
        <charset val="128"/>
      </rPr>
      <t>A</t>
    </r>
    <r>
      <rPr>
        <sz val="11"/>
        <color theme="0"/>
        <rFont val="メイリオ"/>
        <family val="3"/>
        <charset val="128"/>
      </rPr>
      <t>値等</t>
    </r>
    <rPh sb="32" eb="33">
      <t>チ</t>
    </rPh>
    <rPh sb="33" eb="34">
      <t>トウ</t>
    </rPh>
    <phoneticPr fontId="2"/>
  </si>
  <si>
    <t>ハウス・オブ・ザ・イヤー・イン・エナジー 2021 資料②：付録</t>
    <rPh sb="30" eb="32">
      <t>フロク</t>
    </rPh>
    <phoneticPr fontId="2"/>
  </si>
  <si>
    <t>柱・間柱間に断熱し、付加断熱する場合(※)</t>
    <rPh sb="0" eb="1">
      <t>ハシラ</t>
    </rPh>
    <rPh sb="2" eb="4">
      <t>マバシラ</t>
    </rPh>
    <rPh sb="4" eb="5">
      <t>カン</t>
    </rPh>
    <rPh sb="6" eb="8">
      <t>ダンネツ</t>
    </rPh>
    <rPh sb="10" eb="12">
      <t>フカ</t>
    </rPh>
    <rPh sb="12" eb="14">
      <t>ダンネツ</t>
    </rPh>
    <rPh sb="16" eb="18">
      <t>バアイ</t>
    </rPh>
    <phoneticPr fontId="2"/>
  </si>
  <si>
    <t>(※)下地材により断熱部を貫通する熱橋部を有する場合は、外張/付加断熱材の熱抵抗に0.9を乗じる</t>
    <rPh sb="3" eb="6">
      <t>シタジザイ</t>
    </rPh>
    <rPh sb="9" eb="11">
      <t>ダンネツ</t>
    </rPh>
    <rPh sb="11" eb="12">
      <t>ブ</t>
    </rPh>
    <rPh sb="13" eb="15">
      <t>カンツウ</t>
    </rPh>
    <rPh sb="17" eb="19">
      <t>ネツハシ</t>
    </rPh>
    <rPh sb="19" eb="20">
      <t>ブ</t>
    </rPh>
    <rPh sb="21" eb="22">
      <t>ユウ</t>
    </rPh>
    <rPh sb="24" eb="26">
      <t>バアイ</t>
    </rPh>
    <rPh sb="28" eb="30">
      <t>ソトバ</t>
    </rPh>
    <rPh sb="31" eb="33">
      <t>フカ</t>
    </rPh>
    <rPh sb="33" eb="36">
      <t>ダンネツザイ</t>
    </rPh>
    <rPh sb="37" eb="40">
      <t>ネツテイコウ</t>
    </rPh>
    <rPh sb="45" eb="46">
      <t>ジョウ</t>
    </rPh>
    <phoneticPr fontId="2"/>
  </si>
  <si>
    <t>◆基礎断熱部分（土間床等の外周部の熱損失及び基礎壁の熱損失を一体として評価する方法）</t>
    <rPh sb="1" eb="3">
      <t>キソ</t>
    </rPh>
    <rPh sb="3" eb="5">
      <t>ダンネツ</t>
    </rPh>
    <rPh sb="5" eb="7">
      <t>ブブン</t>
    </rPh>
    <rPh sb="8" eb="11">
      <t>ドマユカ</t>
    </rPh>
    <rPh sb="11" eb="12">
      <t>トウ</t>
    </rPh>
    <rPh sb="13" eb="16">
      <t>ガイシュウブ</t>
    </rPh>
    <rPh sb="17" eb="20">
      <t>ネツソンシツ</t>
    </rPh>
    <rPh sb="20" eb="21">
      <t>オヨ</t>
    </rPh>
    <rPh sb="22" eb="24">
      <t>キソ</t>
    </rPh>
    <rPh sb="24" eb="25">
      <t>カベ</t>
    </rPh>
    <rPh sb="26" eb="29">
      <t>ネツソンシツ</t>
    </rPh>
    <rPh sb="30" eb="32">
      <t>イッタイ</t>
    </rPh>
    <rPh sb="35" eb="37">
      <t>ヒョウカ</t>
    </rPh>
    <rPh sb="39" eb="41">
      <t>ホウホウ</t>
    </rPh>
    <phoneticPr fontId="2"/>
  </si>
  <si>
    <t>このシートは「土間床等の外周部の熱損失及び基礎壁の熱損失を一体として評価する方法」を採用しています。他の方法での計算を希望される場合は、事前に事務局にご連絡下さい。</t>
    <rPh sb="42" eb="44">
      <t>サイヨウ</t>
    </rPh>
    <rPh sb="50" eb="51">
      <t>ホカ</t>
    </rPh>
    <rPh sb="52" eb="54">
      <t>ホウホウ</t>
    </rPh>
    <rPh sb="56" eb="58">
      <t>ケイサン</t>
    </rPh>
    <rPh sb="59" eb="61">
      <t>キボウ</t>
    </rPh>
    <rPh sb="64" eb="66">
      <t>バアイ</t>
    </rPh>
    <rPh sb="68" eb="70">
      <t>ジゼン</t>
    </rPh>
    <rPh sb="71" eb="74">
      <t>ジムキョク</t>
    </rPh>
    <rPh sb="76" eb="78">
      <t>レンラク</t>
    </rPh>
    <rPh sb="78" eb="79">
      <t>クダ</t>
    </rPh>
    <phoneticPr fontId="2"/>
  </si>
  <si>
    <t>たる木間に断熱し付加断熱する場合(※)</t>
    <rPh sb="2" eb="3">
      <t>キ</t>
    </rPh>
    <rPh sb="3" eb="4">
      <t>カン</t>
    </rPh>
    <rPh sb="5" eb="7">
      <t>ダンネツ</t>
    </rPh>
    <rPh sb="8" eb="10">
      <t>フカ</t>
    </rPh>
    <rPh sb="9" eb="10">
      <t>カ</t>
    </rPh>
    <rPh sb="10" eb="12">
      <t>ダンネツ</t>
    </rPh>
    <rPh sb="14" eb="16">
      <t>バアイ</t>
    </rPh>
    <phoneticPr fontId="2"/>
  </si>
  <si>
    <t>(※)下地材により断熱部を貫通する熱橋部を有する場合は、付加断熱材の熱抵抗に0.9を乗じる</t>
    <rPh sb="3" eb="6">
      <t>シタジザイ</t>
    </rPh>
    <rPh sb="9" eb="11">
      <t>ダンネツ</t>
    </rPh>
    <rPh sb="11" eb="12">
      <t>ブ</t>
    </rPh>
    <rPh sb="13" eb="15">
      <t>カンツウ</t>
    </rPh>
    <rPh sb="17" eb="19">
      <t>ネツハシ</t>
    </rPh>
    <rPh sb="19" eb="20">
      <t>ブ</t>
    </rPh>
    <rPh sb="21" eb="22">
      <t>ユウ</t>
    </rPh>
    <rPh sb="24" eb="26">
      <t>バアイ</t>
    </rPh>
    <rPh sb="28" eb="30">
      <t>フカ</t>
    </rPh>
    <rPh sb="30" eb="33">
      <t>ダンネツザイ</t>
    </rPh>
    <rPh sb="34" eb="37">
      <t>ネツテイコウ</t>
    </rPh>
    <rPh sb="42" eb="43">
      <t>ジョウ</t>
    </rPh>
    <phoneticPr fontId="2"/>
  </si>
  <si>
    <t>木製建具または樹脂製建具</t>
    <rPh sb="0" eb="4">
      <t>モクセイタテグ</t>
    </rPh>
    <rPh sb="7" eb="10">
      <t>ジュシセイ</t>
    </rPh>
    <rPh sb="10" eb="12">
      <t>タテグ</t>
    </rPh>
    <phoneticPr fontId="2"/>
  </si>
  <si>
    <t>複層</t>
    <rPh sb="0" eb="2">
      <t>フクソウ</t>
    </rPh>
    <phoneticPr fontId="2"/>
  </si>
  <si>
    <t>単板</t>
    <rPh sb="0" eb="2">
      <t>タンバン</t>
    </rPh>
    <phoneticPr fontId="2"/>
  </si>
  <si>
    <t>木と金属の複合材料性建具</t>
    <rPh sb="0" eb="1">
      <t>キ</t>
    </rPh>
    <rPh sb="2" eb="4">
      <t>キンゾク</t>
    </rPh>
    <rPh sb="5" eb="7">
      <t>フクゴウ</t>
    </rPh>
    <rPh sb="7" eb="10">
      <t>ザイリョウセイ</t>
    </rPh>
    <rPh sb="10" eb="12">
      <t>タテグ</t>
    </rPh>
    <phoneticPr fontId="2"/>
  </si>
  <si>
    <t>または樹脂と金属の複合材料性建具</t>
    <rPh sb="3" eb="5">
      <t>ジュシ</t>
    </rPh>
    <rPh sb="6" eb="8">
      <t>キンゾク</t>
    </rPh>
    <rPh sb="9" eb="13">
      <t>フクゴウザイリョウ</t>
    </rPh>
    <rPh sb="13" eb="14">
      <t>セイ</t>
    </rPh>
    <rPh sb="14" eb="16">
      <t>タテグ</t>
    </rPh>
    <phoneticPr fontId="2"/>
  </si>
  <si>
    <t>金属製建具またはその他</t>
    <rPh sb="0" eb="5">
      <t>キンゾクセイタテグ</t>
    </rPh>
    <rPh sb="10" eb="11">
      <t>タ</t>
    </rPh>
    <phoneticPr fontId="2"/>
  </si>
  <si>
    <t>ガラスの仕様</t>
    <rPh sb="4" eb="6">
      <t>シヨウ</t>
    </rPh>
    <phoneticPr fontId="2"/>
  </si>
  <si>
    <t>Uw=0.659×Ug+1.04</t>
    <phoneticPr fontId="2"/>
  </si>
  <si>
    <t>Uw=0.812×Ug+1.39</t>
    <phoneticPr fontId="2"/>
  </si>
  <si>
    <t>枠の種類</t>
    <rPh sb="0" eb="1">
      <t>ワク</t>
    </rPh>
    <rPh sb="2" eb="4">
      <t>シュルイ</t>
    </rPh>
    <phoneticPr fontId="2"/>
  </si>
  <si>
    <t>Uw=0.659×Ug+0.82</t>
    <phoneticPr fontId="2"/>
  </si>
  <si>
    <t>Uw=0.800×Ug+1.15</t>
    <phoneticPr fontId="2"/>
  </si>
  <si>
    <t>Uw=0.800×Ug+0.88</t>
    <phoneticPr fontId="2"/>
  </si>
  <si>
    <t>Uw=0.812×Ug+1.51</t>
    <phoneticPr fontId="2"/>
  </si>
  <si>
    <t>中空層幅</t>
    <rPh sb="0" eb="3">
      <t>チュウクウソウ</t>
    </rPh>
    <rPh sb="3" eb="4">
      <t>ハバ</t>
    </rPh>
    <phoneticPr fontId="2"/>
  </si>
  <si>
    <t>熱貫流率</t>
    <rPh sb="0" eb="4">
      <t>ネツカンリュウリツ</t>
    </rPh>
    <phoneticPr fontId="2"/>
  </si>
  <si>
    <t>6mm</t>
    <phoneticPr fontId="2"/>
  </si>
  <si>
    <t>12mm</t>
    <phoneticPr fontId="2"/>
  </si>
  <si>
    <t>8mm</t>
    <phoneticPr fontId="2"/>
  </si>
  <si>
    <t>14mm</t>
    <phoneticPr fontId="2"/>
  </si>
  <si>
    <t>10mm</t>
    <phoneticPr fontId="2"/>
  </si>
  <si>
    <t>16mm</t>
    <phoneticPr fontId="2"/>
  </si>
  <si>
    <t>三層複層ガラス（Low-E2枚、断熱性ガス入り）</t>
    <rPh sb="0" eb="2">
      <t>サンソウ</t>
    </rPh>
    <rPh sb="2" eb="4">
      <t>フクソウ</t>
    </rPh>
    <rPh sb="14" eb="15">
      <t>マイ</t>
    </rPh>
    <rPh sb="16" eb="19">
      <t>ダンネツセイ</t>
    </rPh>
    <rPh sb="21" eb="22">
      <t>イ</t>
    </rPh>
    <phoneticPr fontId="2"/>
  </si>
  <si>
    <t>三層複層ガラス（Low-E2枚）</t>
    <rPh sb="0" eb="2">
      <t>サンソウ</t>
    </rPh>
    <rPh sb="2" eb="4">
      <t>フクソウ</t>
    </rPh>
    <rPh sb="14" eb="15">
      <t>マイ</t>
    </rPh>
    <phoneticPr fontId="2"/>
  </si>
  <si>
    <t>6mm</t>
    <phoneticPr fontId="2"/>
  </si>
  <si>
    <t>8mm</t>
    <phoneticPr fontId="2"/>
  </si>
  <si>
    <t>10mm</t>
    <phoneticPr fontId="2"/>
  </si>
  <si>
    <t>12mm</t>
    <phoneticPr fontId="2"/>
  </si>
  <si>
    <t>14mm</t>
    <phoneticPr fontId="2"/>
  </si>
  <si>
    <t>16mm</t>
    <phoneticPr fontId="2"/>
  </si>
  <si>
    <t>三層複層ガラス（Low-E1枚、断熱性ガス入り）</t>
    <rPh sb="0" eb="2">
      <t>サンソウ</t>
    </rPh>
    <rPh sb="2" eb="4">
      <t>フクソウ</t>
    </rPh>
    <rPh sb="14" eb="15">
      <t>マイ</t>
    </rPh>
    <rPh sb="16" eb="19">
      <t>ダンネツセイ</t>
    </rPh>
    <rPh sb="21" eb="22">
      <t>イ</t>
    </rPh>
    <phoneticPr fontId="2"/>
  </si>
  <si>
    <t>三層複層ガラス（Low-E1枚）</t>
    <rPh sb="0" eb="2">
      <t>サンソウ</t>
    </rPh>
    <rPh sb="2" eb="4">
      <t>フクソウ</t>
    </rPh>
    <rPh sb="14" eb="15">
      <t>マイ</t>
    </rPh>
    <phoneticPr fontId="2"/>
  </si>
  <si>
    <t>三層複層ガラス</t>
    <rPh sb="0" eb="2">
      <t>サンソウ</t>
    </rPh>
    <rPh sb="2" eb="4">
      <t>フクソウ</t>
    </rPh>
    <phoneticPr fontId="2"/>
  </si>
  <si>
    <t>二層複層ガラス（Low-E1枚、断熱性ガス入り）</t>
    <rPh sb="0" eb="2">
      <t>ニソウ</t>
    </rPh>
    <rPh sb="2" eb="4">
      <t>フクソウ</t>
    </rPh>
    <rPh sb="14" eb="15">
      <t>マイ</t>
    </rPh>
    <rPh sb="16" eb="19">
      <t>ダンネツセイ</t>
    </rPh>
    <rPh sb="21" eb="22">
      <t>イ</t>
    </rPh>
    <phoneticPr fontId="2"/>
  </si>
  <si>
    <t>二層複層ガラス（Low-E1枚）</t>
    <rPh sb="0" eb="2">
      <t>ニソウ</t>
    </rPh>
    <rPh sb="2" eb="4">
      <t>フクソウ</t>
    </rPh>
    <rPh sb="14" eb="15">
      <t>マイ</t>
    </rPh>
    <phoneticPr fontId="2"/>
  </si>
  <si>
    <t>二層複層ガラス</t>
    <rPh sb="0" eb="2">
      <t>ニソウ</t>
    </rPh>
    <rPh sb="2" eb="4">
      <t>フクソウ</t>
    </rPh>
    <phoneticPr fontId="2"/>
  </si>
  <si>
    <r>
      <t>熱貫流率Uw[W/m</t>
    </r>
    <r>
      <rPr>
        <vertAlign val="superscript"/>
        <sz val="10"/>
        <color theme="1"/>
        <rFont val="メイリオ"/>
        <family val="3"/>
        <charset val="128"/>
      </rPr>
      <t>2</t>
    </r>
    <r>
      <rPr>
        <sz val="10"/>
        <color theme="1"/>
        <rFont val="メイリオ"/>
        <family val="3"/>
        <charset val="128"/>
      </rPr>
      <t>K]の計算式
(Ug:ガラスの熱貫流率）</t>
    </r>
    <rPh sb="0" eb="4">
      <t>ネツカンリュウリツ</t>
    </rPh>
    <rPh sb="14" eb="17">
      <t>ケイサンシキ</t>
    </rPh>
    <rPh sb="26" eb="30">
      <t>ネツカンリュウリツ</t>
    </rPh>
    <phoneticPr fontId="2"/>
  </si>
  <si>
    <t>◆表8:ガラスの熱貫流率Ug[W/m2K]</t>
    <rPh sb="1" eb="2">
      <t>ヒョウ</t>
    </rPh>
    <rPh sb="8" eb="9">
      <t>ネツ</t>
    </rPh>
    <rPh sb="9" eb="11">
      <t>カンリュウ</t>
    </rPh>
    <rPh sb="11" eb="12">
      <t>リツ</t>
    </rPh>
    <phoneticPr fontId="2"/>
  </si>
  <si>
    <t>◆表7:窓の熱貫流率Uw[W/m2K]（枠の種類とガラスの仕様から計算で求める場合）</t>
    <rPh sb="1" eb="2">
      <t>ヒョウ</t>
    </rPh>
    <rPh sb="4" eb="5">
      <t>マド</t>
    </rPh>
    <rPh sb="6" eb="7">
      <t>ネツ</t>
    </rPh>
    <rPh sb="7" eb="9">
      <t>カンリュウ</t>
    </rPh>
    <rPh sb="9" eb="10">
      <t>リツ</t>
    </rPh>
    <rPh sb="20" eb="21">
      <t>ワク</t>
    </rPh>
    <rPh sb="22" eb="24">
      <t>シュルイ</t>
    </rPh>
    <rPh sb="29" eb="31">
      <t>シヨウ</t>
    </rPh>
    <rPh sb="33" eb="35">
      <t>ケイサン</t>
    </rPh>
    <rPh sb="36" eb="37">
      <t>モト</t>
    </rPh>
    <rPh sb="39" eb="41">
      <t>バアイ</t>
    </rPh>
    <phoneticPr fontId="2"/>
  </si>
  <si>
    <t>Excelファイルのまま提出して下さい。PDFファイルなどに変換しないで下さい</t>
    <rPh sb="12" eb="14">
      <t>テイシュツ</t>
    </rPh>
    <rPh sb="16" eb="17">
      <t>クダ</t>
    </rPh>
    <rPh sb="30" eb="32">
      <t>ヘンカン</t>
    </rPh>
    <rPh sb="36" eb="37">
      <t>クダ</t>
    </rPh>
    <phoneticPr fontId="2"/>
  </si>
  <si>
    <r>
      <t>m</t>
    </r>
    <r>
      <rPr>
        <vertAlign val="subscript"/>
        <sz val="9"/>
        <color theme="1"/>
        <rFont val="メイリオ"/>
        <family val="3"/>
        <charset val="128"/>
      </rPr>
      <t>C</t>
    </r>
    <r>
      <rPr>
        <sz val="9"/>
        <color theme="1"/>
        <rFont val="メイリオ"/>
        <family val="3"/>
        <charset val="128"/>
      </rPr>
      <t>1</t>
    </r>
    <phoneticPr fontId="2"/>
  </si>
  <si>
    <t>右の数値をエネルギー消費性能計算プログラムに入力して下さい</t>
    <rPh sb="0" eb="1">
      <t>ミギ</t>
    </rPh>
    <rPh sb="2" eb="4">
      <t>スウチ</t>
    </rPh>
    <rPh sb="10" eb="12">
      <t>ショウヒ</t>
    </rPh>
    <rPh sb="12" eb="14">
      <t>セイノウ</t>
    </rPh>
    <rPh sb="14" eb="16">
      <t>ケイサン</t>
    </rPh>
    <rPh sb="22" eb="24">
      <t>ニュウリョク</t>
    </rPh>
    <rPh sb="26" eb="27">
      <t>クダ</t>
    </rPh>
    <phoneticPr fontId="2"/>
  </si>
  <si>
    <t>（選択して下さい）</t>
  </si>
  <si>
    <r>
      <t>・外壁のU値を「U値」シートから転記して下さい。外壁（階間ふところ）のU値も、通常は同じ値でかまいません。
・</t>
    </r>
    <r>
      <rPr>
        <b/>
        <sz val="12"/>
        <color rgb="FFFF0000"/>
        <rFont val="メイリオ"/>
        <family val="3"/>
        <charset val="128"/>
      </rPr>
      <t>各方位の面積は変更できません</t>
    </r>
    <r>
      <rPr>
        <sz val="10"/>
        <rFont val="メイリオ"/>
        <family val="3"/>
        <charset val="128"/>
      </rPr>
      <t>（モデル建物の外壁面積があらかじめ入力してあります）。他の部位も同様です。</t>
    </r>
    <rPh sb="1" eb="3">
      <t>ガイヘキ</t>
    </rPh>
    <rPh sb="5" eb="6">
      <t>チ</t>
    </rPh>
    <rPh sb="9" eb="10">
      <t>チ</t>
    </rPh>
    <rPh sb="16" eb="18">
      <t>テンキ</t>
    </rPh>
    <rPh sb="20" eb="21">
      <t>クダ</t>
    </rPh>
    <rPh sb="24" eb="26">
      <t>ガイヘキ</t>
    </rPh>
    <rPh sb="27" eb="28">
      <t>カイ</t>
    </rPh>
    <rPh sb="28" eb="29">
      <t>マ</t>
    </rPh>
    <rPh sb="36" eb="37">
      <t>チ</t>
    </rPh>
    <rPh sb="39" eb="41">
      <t>ツウジョウ</t>
    </rPh>
    <rPh sb="42" eb="43">
      <t>オナ</t>
    </rPh>
    <rPh sb="44" eb="45">
      <t>アタイ</t>
    </rPh>
    <rPh sb="55" eb="56">
      <t>カク</t>
    </rPh>
    <rPh sb="56" eb="58">
      <t>ホウイ</t>
    </rPh>
    <rPh sb="59" eb="61">
      <t>メンセキ</t>
    </rPh>
    <rPh sb="62" eb="64">
      <t>ヘンコウ</t>
    </rPh>
    <rPh sb="73" eb="75">
      <t>タテモノ</t>
    </rPh>
    <rPh sb="76" eb="78">
      <t>ガイヘキ</t>
    </rPh>
    <rPh sb="78" eb="80">
      <t>メンセキ</t>
    </rPh>
    <rPh sb="86" eb="88">
      <t>ニュウリョク</t>
    </rPh>
    <rPh sb="96" eb="97">
      <t>ホカ</t>
    </rPh>
    <rPh sb="98" eb="100">
      <t>ブイ</t>
    </rPh>
    <rPh sb="101" eb="103">
      <t>ドウヨウ</t>
    </rPh>
    <phoneticPr fontId="2"/>
  </si>
  <si>
    <t>軽量気泡コンクリート（ALCパネル）</t>
    <rPh sb="0" eb="2">
      <t>ケイリョウ</t>
    </rPh>
    <rPh sb="2" eb="4">
      <t>キホウ</t>
    </rPh>
    <phoneticPr fontId="7"/>
  </si>
  <si>
    <r>
      <t>・「U値」シートには、住宅シリーズの標準的な断熱仕様を入力し、各部位のU値(熱貫流率)を算出して下さい。
・「UA値等」シートには、U値シートで算出した各部位のU値、および標準的な開口部のU値等を入力し、モデル建物におけるU</t>
    </r>
    <r>
      <rPr>
        <vertAlign val="subscript"/>
        <sz val="10"/>
        <color theme="1"/>
        <rFont val="メイリオ"/>
        <family val="3"/>
        <charset val="128"/>
      </rPr>
      <t>A</t>
    </r>
    <r>
      <rPr>
        <sz val="10"/>
        <color theme="1"/>
        <rFont val="メイリオ"/>
        <family val="3"/>
        <charset val="128"/>
      </rPr>
      <t>値（外皮平均熱貫流率）、ηAC値（冷房期平均日射熱取得率）、η</t>
    </r>
    <r>
      <rPr>
        <vertAlign val="subscript"/>
        <sz val="10"/>
        <color theme="1"/>
        <rFont val="メイリオ"/>
        <family val="3"/>
        <charset val="128"/>
      </rPr>
      <t>AH</t>
    </r>
    <r>
      <rPr>
        <sz val="10"/>
        <color theme="1"/>
        <rFont val="メイリオ"/>
        <family val="3"/>
        <charset val="128"/>
      </rPr>
      <t>値（暖房期平均日射熱取得率）などを算出して下さい。</t>
    </r>
    <rPh sb="3" eb="4">
      <t>チ</t>
    </rPh>
    <rPh sb="11" eb="13">
      <t>ジュウタク</t>
    </rPh>
    <rPh sb="18" eb="21">
      <t>ヒョウジュンテキ</t>
    </rPh>
    <rPh sb="22" eb="24">
      <t>ダンネツ</t>
    </rPh>
    <rPh sb="24" eb="26">
      <t>シヨウ</t>
    </rPh>
    <rPh sb="27" eb="29">
      <t>ニュウリョク</t>
    </rPh>
    <rPh sb="31" eb="34">
      <t>カクブイ</t>
    </rPh>
    <rPh sb="36" eb="37">
      <t>チ</t>
    </rPh>
    <rPh sb="38" eb="39">
      <t>ネツ</t>
    </rPh>
    <rPh sb="39" eb="41">
      <t>カンリュウ</t>
    </rPh>
    <rPh sb="41" eb="42">
      <t>リツ</t>
    </rPh>
    <rPh sb="44" eb="46">
      <t>サンシュツ</t>
    </rPh>
    <rPh sb="48" eb="49">
      <t>クダ</t>
    </rPh>
    <rPh sb="57" eb="58">
      <t>チ</t>
    </rPh>
    <rPh sb="58" eb="59">
      <t>トウ</t>
    </rPh>
    <rPh sb="67" eb="68">
      <t>チ</t>
    </rPh>
    <rPh sb="72" eb="74">
      <t>サンシュツ</t>
    </rPh>
    <rPh sb="76" eb="79">
      <t>カクブイ</t>
    </rPh>
    <rPh sb="81" eb="82">
      <t>チ</t>
    </rPh>
    <rPh sb="86" eb="89">
      <t>ヒョウジュンテキ</t>
    </rPh>
    <rPh sb="90" eb="93">
      <t>カイコウブ</t>
    </rPh>
    <rPh sb="95" eb="96">
      <t>チ</t>
    </rPh>
    <rPh sb="96" eb="97">
      <t>トウ</t>
    </rPh>
    <rPh sb="98" eb="100">
      <t>ニュウリョク</t>
    </rPh>
    <rPh sb="105" eb="107">
      <t>タテモノ</t>
    </rPh>
    <rPh sb="113" eb="114">
      <t>チ</t>
    </rPh>
    <rPh sb="115" eb="117">
      <t>ガイヒ</t>
    </rPh>
    <rPh sb="117" eb="119">
      <t>ヘイキン</t>
    </rPh>
    <rPh sb="119" eb="120">
      <t>ネツ</t>
    </rPh>
    <rPh sb="120" eb="122">
      <t>カンリュウ</t>
    </rPh>
    <rPh sb="122" eb="123">
      <t>リツ</t>
    </rPh>
    <rPh sb="146" eb="147">
      <t>チ</t>
    </rPh>
    <rPh sb="148" eb="150">
      <t>ダンボウ</t>
    </rPh>
    <rPh sb="150" eb="151">
      <t>キ</t>
    </rPh>
    <rPh sb="151" eb="153">
      <t>ヘイキン</t>
    </rPh>
    <rPh sb="153" eb="155">
      <t>ニッシャ</t>
    </rPh>
    <rPh sb="155" eb="156">
      <t>ネツ</t>
    </rPh>
    <rPh sb="156" eb="159">
      <t>シュトクリツ</t>
    </rPh>
    <rPh sb="163" eb="165">
      <t>サンシュツ</t>
    </rPh>
    <rPh sb="167" eb="168">
      <t>クダ</t>
    </rPh>
    <phoneticPr fontId="2"/>
  </si>
  <si>
    <t>※複数地域区分で応募する場合は、必要な分だけこのシートをコピーして下さい（一つのシートでは一つの地域のみ計算できます）</t>
    <rPh sb="1" eb="3">
      <t>フクスウ</t>
    </rPh>
    <rPh sb="3" eb="5">
      <t>チイキ</t>
    </rPh>
    <rPh sb="5" eb="7">
      <t>クブン</t>
    </rPh>
    <rPh sb="8" eb="10">
      <t>オウボ</t>
    </rPh>
    <rPh sb="12" eb="14">
      <t>バアイ</t>
    </rPh>
    <rPh sb="16" eb="18">
      <t>ヒツヨウ</t>
    </rPh>
    <rPh sb="19" eb="20">
      <t>ブン</t>
    </rPh>
    <rPh sb="33" eb="34">
      <t>クダ</t>
    </rPh>
    <rPh sb="37" eb="38">
      <t>ヒト</t>
    </rPh>
    <rPh sb="45" eb="46">
      <t>ヒト</t>
    </rPh>
    <rPh sb="48" eb="50">
      <t>チイキ</t>
    </rPh>
    <rPh sb="52" eb="54">
      <t>ケイサン</t>
    </rPh>
    <phoneticPr fontId="2"/>
  </si>
  <si>
    <t>UA値等の計算は、断熱仕様は「応募シリーズの標準仕様」で、住宅の外皮面積等は「モデル建物の面積」で行います。実際に建設された住宅の面積は使用しませんのでご注意下さい。</t>
    <rPh sb="9" eb="13">
      <t>ダンネツシヨウ</t>
    </rPh>
    <rPh sb="15" eb="17">
      <t>オウボ</t>
    </rPh>
    <rPh sb="22" eb="24">
      <t>ヒョウジュン</t>
    </rPh>
    <rPh sb="24" eb="26">
      <t>シヨウ</t>
    </rPh>
    <rPh sb="29" eb="31">
      <t>ジュウタク</t>
    </rPh>
    <rPh sb="32" eb="34">
      <t>ガイヒ</t>
    </rPh>
    <rPh sb="34" eb="36">
      <t>メンセキ</t>
    </rPh>
    <rPh sb="36" eb="37">
      <t>トウ</t>
    </rPh>
    <rPh sb="42" eb="44">
      <t>タテモノ</t>
    </rPh>
    <rPh sb="45" eb="47">
      <t>メンセキ</t>
    </rPh>
    <rPh sb="49" eb="50">
      <t>オコナ</t>
    </rPh>
    <rPh sb="65" eb="67">
      <t>メンセキ</t>
    </rPh>
    <rPh sb="68" eb="70">
      <t>シヨウ</t>
    </rPh>
    <phoneticPr fontId="2"/>
  </si>
  <si>
    <r>
      <t xml:space="preserve">・複数地域区分での応募の場合は、「UA値等」シートをコピーして応募する地域の数だけ作成して下さい。
</t>
    </r>
    <r>
      <rPr>
        <sz val="10"/>
        <color rgb="FFFF0000"/>
        <rFont val="メイリオ"/>
        <family val="3"/>
        <charset val="128"/>
      </rPr>
      <t>※同一の断熱仕様だとしても「UA値等」シートは地域区分の数だけ必要です（面積・方位係数等が異なるため）。</t>
    </r>
    <rPh sb="1" eb="3">
      <t>フクスウ</t>
    </rPh>
    <rPh sb="3" eb="5">
      <t>チイキ</t>
    </rPh>
    <rPh sb="5" eb="7">
      <t>クブン</t>
    </rPh>
    <rPh sb="9" eb="11">
      <t>オウボ</t>
    </rPh>
    <rPh sb="12" eb="14">
      <t>バアイ</t>
    </rPh>
    <rPh sb="19" eb="20">
      <t>チ</t>
    </rPh>
    <rPh sb="20" eb="21">
      <t>トウ</t>
    </rPh>
    <rPh sb="31" eb="33">
      <t>オウボ</t>
    </rPh>
    <rPh sb="35" eb="37">
      <t>チイキ</t>
    </rPh>
    <rPh sb="38" eb="39">
      <t>カズ</t>
    </rPh>
    <rPh sb="41" eb="43">
      <t>サクセイ</t>
    </rPh>
    <rPh sb="45" eb="46">
      <t>クダ</t>
    </rPh>
    <rPh sb="51" eb="52">
      <t>オナ</t>
    </rPh>
    <rPh sb="52" eb="53">
      <t>イチ</t>
    </rPh>
    <rPh sb="54" eb="56">
      <t>ダンネツ</t>
    </rPh>
    <rPh sb="56" eb="58">
      <t>シヨウ</t>
    </rPh>
    <rPh sb="66" eb="67">
      <t>チ</t>
    </rPh>
    <rPh sb="67" eb="68">
      <t>トウ</t>
    </rPh>
    <rPh sb="73" eb="75">
      <t>チイキ</t>
    </rPh>
    <rPh sb="75" eb="77">
      <t>クブン</t>
    </rPh>
    <rPh sb="78" eb="79">
      <t>カズ</t>
    </rPh>
    <rPh sb="81" eb="83">
      <t>ヒツヨウ</t>
    </rPh>
    <rPh sb="86" eb="88">
      <t>メンセキ</t>
    </rPh>
    <rPh sb="89" eb="91">
      <t>ホウイ</t>
    </rPh>
    <rPh sb="91" eb="93">
      <t>ケイスウ</t>
    </rPh>
    <rPh sb="93" eb="94">
      <t>トウ</t>
    </rPh>
    <rPh sb="95" eb="96">
      <t>コト</t>
    </rPh>
    <phoneticPr fontId="2"/>
  </si>
  <si>
    <t>（UA値等シートおよび応募資料①に転記）</t>
    <rPh sb="3" eb="4">
      <t>チ</t>
    </rPh>
    <rPh sb="4" eb="5">
      <t>トウ</t>
    </rPh>
    <rPh sb="11" eb="13">
      <t>オウボ</t>
    </rPh>
    <rPh sb="13" eb="15">
      <t>シリョウ</t>
    </rPh>
    <rPh sb="17" eb="19">
      <t>テンキ</t>
    </rPh>
    <phoneticPr fontId="2"/>
  </si>
  <si>
    <t>（資料①にも転記）</t>
    <rPh sb="1" eb="3">
      <t>シリョウ</t>
    </rPh>
    <rPh sb="6" eb="8">
      <t>テンキ</t>
    </rPh>
    <phoneticPr fontId="2"/>
  </si>
  <si>
    <t>Ver.1.1</t>
    <phoneticPr fontId="2"/>
  </si>
  <si>
    <t>Ver.1.1</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</si>
</sst>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
    <numFmt numFmtId="177" formatCode="0.0_ "/>
    <numFmt numFmtId="178" formatCode="0.000_ "/>
    <numFmt numFmtId="179" formatCode="0.000_);[Red]\(0.000\)"/>
    <numFmt numFmtId="180" formatCode="0.00_);[Red]\(0.00\)"/>
  </numFmts>
  <fonts count="46" x14ac:knownFonts="1">
    <font>
      <sz val="11"/>
      <color theme="1"/>
      <name val="ＭＳ Ｐゴシック"/>
      <family val="2"/>
      <charset val="128"/>
      <scheme val="minor"/>
    </font>
    <font>
      <sz val="10"/>
      <color theme="1"/>
      <name val="HGPｺﾞｼｯｸM"/>
      <family val="3"/>
      <charset val="128"/>
    </font>
    <font>
      <sz val="6"/>
      <name val="ＭＳ Ｐゴシック"/>
      <family val="2"/>
      <charset val="128"/>
      <scheme val="minor"/>
    </font>
    <font>
      <sz val="11"/>
      <color theme="1"/>
      <name val="HGPｺﾞｼｯｸM"/>
      <family val="3"/>
      <charset val="128"/>
    </font>
    <font>
      <sz val="9"/>
      <color theme="1"/>
      <name val="HGPｺﾞｼｯｸM"/>
      <family val="3"/>
      <charset val="128"/>
    </font>
    <font>
      <sz val="16"/>
      <color theme="1"/>
      <name val="HGPｺﾞｼｯｸM"/>
      <family val="3"/>
      <charset val="128"/>
    </font>
    <font>
      <sz val="16"/>
      <color theme="1"/>
      <name val="ＭＳ Ｐゴシック"/>
      <family val="2"/>
      <charset val="128"/>
      <scheme val="minor"/>
    </font>
    <font>
      <sz val="6"/>
      <name val="ＭＳ Ｐゴシック"/>
      <family val="3"/>
      <charset val="128"/>
    </font>
    <font>
      <sz val="10"/>
      <color rgb="FF0070C0"/>
      <name val="ＭＳ Ｐゴシック"/>
      <family val="2"/>
      <charset val="128"/>
      <scheme val="minor"/>
    </font>
    <font>
      <sz val="11"/>
      <color theme="0"/>
      <name val="メイリオ"/>
      <family val="3"/>
      <charset val="128"/>
    </font>
    <font>
      <sz val="9"/>
      <color theme="0"/>
      <name val="メイリオ"/>
      <family val="3"/>
      <charset val="128"/>
    </font>
    <font>
      <sz val="9"/>
      <color theme="1"/>
      <name val="メイリオ"/>
      <family val="3"/>
      <charset val="128"/>
    </font>
    <font>
      <b/>
      <sz val="11"/>
      <name val="メイリオ"/>
      <family val="3"/>
      <charset val="128"/>
    </font>
    <font>
      <sz val="16"/>
      <color theme="1"/>
      <name val="メイリオ"/>
      <family val="3"/>
      <charset val="128"/>
    </font>
    <font>
      <sz val="11"/>
      <color theme="1"/>
      <name val="メイリオ"/>
      <family val="3"/>
      <charset val="128"/>
    </font>
    <font>
      <sz val="10"/>
      <color theme="1"/>
      <name val="メイリオ"/>
      <family val="3"/>
      <charset val="128"/>
    </font>
    <font>
      <sz val="9"/>
      <color theme="0" tint="-0.499984740745262"/>
      <name val="メイリオ"/>
      <family val="3"/>
      <charset val="128"/>
    </font>
    <font>
      <sz val="10"/>
      <color rgb="FF0070C0"/>
      <name val="メイリオ"/>
      <family val="3"/>
      <charset val="128"/>
    </font>
    <font>
      <sz val="9"/>
      <color rgb="FF0070C0"/>
      <name val="メイリオ"/>
      <family val="3"/>
      <charset val="128"/>
    </font>
    <font>
      <sz val="10"/>
      <color theme="0"/>
      <name val="メイリオ"/>
      <family val="3"/>
      <charset val="128"/>
    </font>
    <font>
      <vertAlign val="superscript"/>
      <sz val="9"/>
      <color theme="1"/>
      <name val="メイリオ"/>
      <family val="3"/>
      <charset val="128"/>
    </font>
    <font>
      <b/>
      <sz val="9"/>
      <color rgb="FFFF0000"/>
      <name val="メイリオ"/>
      <family val="3"/>
      <charset val="128"/>
    </font>
    <font>
      <sz val="12"/>
      <color theme="1"/>
      <name val="メイリオ"/>
      <family val="3"/>
      <charset val="128"/>
    </font>
    <font>
      <sz val="10"/>
      <color rgb="FFFF0000"/>
      <name val="メイリオ"/>
      <family val="3"/>
      <charset val="128"/>
    </font>
    <font>
      <sz val="8"/>
      <color theme="1"/>
      <name val="メイリオ"/>
      <family val="3"/>
      <charset val="128"/>
    </font>
    <font>
      <sz val="9"/>
      <name val="メイリオ"/>
      <family val="3"/>
      <charset val="128"/>
    </font>
    <font>
      <sz val="10"/>
      <name val="メイリオ"/>
      <family val="3"/>
      <charset val="128"/>
    </font>
    <font>
      <vertAlign val="subscript"/>
      <sz val="11"/>
      <color theme="0"/>
      <name val="メイリオ"/>
      <family val="3"/>
      <charset val="128"/>
    </font>
    <font>
      <vertAlign val="subscript"/>
      <sz val="9"/>
      <color theme="1"/>
      <name val="メイリオ"/>
      <family val="3"/>
      <charset val="128"/>
    </font>
    <font>
      <b/>
      <sz val="10"/>
      <color rgb="FFFF0000"/>
      <name val="メイリオ"/>
      <family val="3"/>
      <charset val="128"/>
    </font>
    <font>
      <sz val="10"/>
      <color theme="1"/>
      <name val="ＭＳ Ｐゴシック"/>
      <family val="2"/>
      <charset val="128"/>
      <scheme val="minor"/>
    </font>
    <font>
      <sz val="10"/>
      <color theme="0" tint="-0.499984740745262"/>
      <name val="HGPｺﾞｼｯｸM"/>
      <family val="3"/>
      <charset val="128"/>
    </font>
    <font>
      <sz val="10"/>
      <color theme="0" tint="-0.499984740745262"/>
      <name val="メイリオ"/>
      <family val="3"/>
      <charset val="128"/>
    </font>
    <font>
      <vertAlign val="subscript"/>
      <sz val="10"/>
      <color theme="1"/>
      <name val="メイリオ"/>
      <family val="3"/>
      <charset val="128"/>
    </font>
    <font>
      <vertAlign val="superscript"/>
      <sz val="8"/>
      <color theme="1"/>
      <name val="メイリオ"/>
      <family val="3"/>
      <charset val="128"/>
    </font>
    <font>
      <vertAlign val="superscript"/>
      <sz val="10"/>
      <color theme="1"/>
      <name val="メイリオ"/>
      <family val="3"/>
      <charset val="128"/>
    </font>
    <font>
      <sz val="12"/>
      <name val="メイリオ"/>
      <family val="3"/>
      <charset val="128"/>
    </font>
    <font>
      <b/>
      <sz val="12"/>
      <color rgb="FFFF0000"/>
      <name val="メイリオ"/>
      <family val="3"/>
      <charset val="128"/>
    </font>
    <font>
      <b/>
      <sz val="9"/>
      <color rgb="FF0070C0"/>
      <name val="メイリオ"/>
      <family val="3"/>
      <charset val="128"/>
    </font>
    <font>
      <sz val="16"/>
      <color theme="0"/>
      <name val="メイリオ"/>
      <family val="3"/>
      <charset val="128"/>
    </font>
    <font>
      <sz val="14"/>
      <color theme="0"/>
      <name val="メイリオ"/>
      <family val="3"/>
      <charset val="128"/>
    </font>
    <font>
      <sz val="11"/>
      <color rgb="FFFF0000"/>
      <name val="メイリオ"/>
      <family val="3"/>
      <charset val="128"/>
    </font>
    <font>
      <b/>
      <sz val="11"/>
      <color theme="1"/>
      <name val="メイリオ"/>
      <family val="3"/>
      <charset val="128"/>
    </font>
    <font>
      <b/>
      <vertAlign val="subscript"/>
      <sz val="11"/>
      <color theme="1"/>
      <name val="メイリオ"/>
      <family val="3"/>
      <charset val="128"/>
    </font>
    <font>
      <sz val="9"/>
      <color rgb="FFFF0000"/>
      <name val="メイリオ"/>
      <family val="3"/>
      <charset val="128"/>
    </font>
    <font>
      <b/>
      <sz val="9"/>
      <name val="メイリオ"/>
      <family val="3"/>
      <charset val="128"/>
    </font>
  </fonts>
  <fills count="12">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indexed="42"/>
        <bgColor indexed="64"/>
      </patternFill>
    </fill>
    <fill>
      <patternFill patternType="solid">
        <fgColor rgb="FFFFFFCC"/>
        <bgColor indexed="64"/>
      </patternFill>
    </fill>
    <fill>
      <patternFill patternType="solid">
        <fgColor rgb="FFDDDDDD"/>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rgb="FF66FFFF"/>
        <bgColor indexed="64"/>
      </patternFill>
    </fill>
    <fill>
      <patternFill patternType="solid">
        <fgColor rgb="FFFF000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FF0000"/>
      </left>
      <right style="thick">
        <color rgb="FFFF0000"/>
      </right>
      <top style="thick">
        <color rgb="FFFF0000"/>
      </top>
      <bottom style="thick">
        <color rgb="FFFF0000"/>
      </bottom>
      <diagonal/>
    </border>
    <border>
      <left/>
      <right style="thin">
        <color rgb="FFFF000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style="thin">
        <color indexed="64"/>
      </right>
      <top/>
      <bottom style="double">
        <color indexed="64"/>
      </bottom>
      <diagonal/>
    </border>
    <border>
      <left style="thick">
        <color rgb="FF0070C0"/>
      </left>
      <right style="thick">
        <color rgb="FF0070C0"/>
      </right>
      <top style="thick">
        <color rgb="FF0070C0"/>
      </top>
      <bottom style="thick">
        <color rgb="FF0070C0"/>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ck">
        <color auto="1"/>
      </left>
      <right/>
      <top style="thick">
        <color auto="1"/>
      </top>
      <bottom/>
      <diagonal/>
    </border>
    <border>
      <left style="thick">
        <color auto="1"/>
      </left>
      <right/>
      <top/>
      <bottom style="thick">
        <color auto="1"/>
      </bottom>
      <diagonal/>
    </border>
    <border>
      <left/>
      <right style="thick">
        <color auto="1"/>
      </right>
      <top style="thick">
        <color auto="1"/>
      </top>
      <bottom/>
      <diagonal/>
    </border>
    <border>
      <left/>
      <right style="thick">
        <color auto="1"/>
      </right>
      <top/>
      <bottom style="thick">
        <color auto="1"/>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right/>
      <top style="thick">
        <color auto="1"/>
      </top>
      <bottom/>
      <diagonal/>
    </border>
    <border>
      <left/>
      <right/>
      <top/>
      <bottom style="thick">
        <color auto="1"/>
      </bottom>
      <diagonal/>
    </border>
    <border>
      <left style="thick">
        <color rgb="FFFF0000"/>
      </left>
      <right/>
      <top/>
      <bottom/>
      <diagonal/>
    </border>
  </borders>
  <cellStyleXfs count="1">
    <xf numFmtId="0" fontId="0" fillId="0" borderId="0">
      <alignment vertical="center"/>
    </xf>
  </cellStyleXfs>
  <cellXfs count="539">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0" fillId="0" borderId="0" xfId="0" applyAlignment="1">
      <alignment horizontal="center" vertical="center"/>
    </xf>
    <xf numFmtId="0" fontId="1" fillId="0" borderId="0" xfId="0" applyFont="1">
      <alignment vertical="center"/>
    </xf>
    <xf numFmtId="0" fontId="9" fillId="8" borderId="0" xfId="0" applyFont="1" applyFill="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right" vertical="center"/>
    </xf>
    <xf numFmtId="0" fontId="11" fillId="0" borderId="0" xfId="0" applyFont="1" applyAlignment="1">
      <alignment vertical="center" shrinkToFit="1"/>
    </xf>
    <xf numFmtId="0" fontId="15" fillId="2" borderId="1" xfId="0" applyFont="1" applyFill="1" applyBorder="1" applyAlignment="1">
      <alignment horizontal="right" vertical="center"/>
    </xf>
    <xf numFmtId="0" fontId="11"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lignment vertical="center"/>
    </xf>
    <xf numFmtId="176" fontId="11" fillId="3" borderId="1" xfId="0" applyNumberFormat="1" applyFont="1" applyFill="1" applyBorder="1" applyProtection="1">
      <alignment vertical="center"/>
      <protection locked="0"/>
    </xf>
    <xf numFmtId="176" fontId="11" fillId="0" borderId="0" xfId="0" applyNumberFormat="1" applyFont="1" applyFill="1" applyBorder="1">
      <alignment vertical="center"/>
    </xf>
    <xf numFmtId="0" fontId="15" fillId="2" borderId="1" xfId="0" applyFont="1" applyFill="1" applyBorder="1" applyAlignment="1">
      <alignment horizontal="center" vertical="center" wrapText="1"/>
    </xf>
    <xf numFmtId="0" fontId="11" fillId="0" borderId="0" xfId="0" applyFont="1" applyFill="1" applyBorder="1">
      <alignment vertical="center"/>
    </xf>
    <xf numFmtId="0" fontId="15" fillId="0" borderId="0" xfId="0" applyFont="1" applyFill="1" applyBorder="1" applyAlignment="1">
      <alignment horizontal="center" vertical="center"/>
    </xf>
    <xf numFmtId="178" fontId="11" fillId="6" borderId="32" xfId="0" applyNumberFormat="1" applyFont="1" applyFill="1" applyBorder="1">
      <alignment vertical="center"/>
    </xf>
    <xf numFmtId="178" fontId="11" fillId="0" borderId="0" xfId="0" applyNumberFormat="1" applyFont="1" applyFill="1" applyBorder="1">
      <alignment vertical="center"/>
    </xf>
    <xf numFmtId="177" fontId="11" fillId="0" borderId="0" xfId="0" applyNumberFormat="1" applyFont="1" applyFill="1" applyBorder="1">
      <alignment vertical="center"/>
    </xf>
    <xf numFmtId="178" fontId="11" fillId="6" borderId="17" xfId="0" applyNumberFormat="1" applyFont="1" applyFill="1" applyBorder="1">
      <alignment vertical="center"/>
    </xf>
    <xf numFmtId="178" fontId="11" fillId="6" borderId="1" xfId="0" applyNumberFormat="1" applyFont="1" applyFill="1" applyBorder="1">
      <alignment vertical="center"/>
    </xf>
    <xf numFmtId="0" fontId="15" fillId="0" borderId="0" xfId="0" applyFont="1" applyFill="1" applyBorder="1" applyAlignment="1">
      <alignment horizontal="center" vertical="center" wrapText="1" shrinkToFit="1"/>
    </xf>
    <xf numFmtId="178" fontId="21" fillId="6" borderId="36" xfId="0" applyNumberFormat="1" applyFont="1" applyFill="1" applyBorder="1">
      <alignment vertical="center"/>
    </xf>
    <xf numFmtId="0" fontId="14" fillId="0" borderId="0" xfId="0" applyFont="1" applyFill="1">
      <alignment vertical="center"/>
    </xf>
    <xf numFmtId="0" fontId="22" fillId="0" borderId="0" xfId="0" applyFont="1">
      <alignment vertical="center"/>
    </xf>
    <xf numFmtId="179" fontId="11" fillId="3" borderId="17" xfId="0" applyNumberFormat="1" applyFont="1" applyFill="1" applyBorder="1" applyProtection="1">
      <alignment vertical="center"/>
      <protection locked="0"/>
    </xf>
    <xf numFmtId="177" fontId="11" fillId="3" borderId="17" xfId="0" applyNumberFormat="1" applyFont="1" applyFill="1" applyBorder="1" applyProtection="1">
      <alignment vertical="center"/>
      <protection locked="0"/>
    </xf>
    <xf numFmtId="178" fontId="11" fillId="3" borderId="17" xfId="0" applyNumberFormat="1" applyFont="1" applyFill="1" applyBorder="1" applyProtection="1">
      <alignment vertical="center"/>
      <protection locked="0"/>
    </xf>
    <xf numFmtId="179" fontId="11" fillId="3" borderId="15" xfId="0" applyNumberFormat="1" applyFont="1" applyFill="1" applyBorder="1" applyProtection="1">
      <alignment vertical="center"/>
      <protection locked="0"/>
    </xf>
    <xf numFmtId="177" fontId="11" fillId="3" borderId="15" xfId="0" applyNumberFormat="1" applyFont="1" applyFill="1" applyBorder="1" applyProtection="1">
      <alignment vertical="center"/>
      <protection locked="0"/>
    </xf>
    <xf numFmtId="178" fontId="11" fillId="3" borderId="15" xfId="0" applyNumberFormat="1" applyFont="1" applyFill="1" applyBorder="1" applyProtection="1">
      <alignment vertical="center"/>
      <protection locked="0"/>
    </xf>
    <xf numFmtId="179" fontId="11" fillId="3" borderId="13" xfId="0" applyNumberFormat="1" applyFont="1" applyFill="1" applyBorder="1" applyProtection="1">
      <alignment vertical="center"/>
      <protection locked="0"/>
    </xf>
    <xf numFmtId="177" fontId="11" fillId="3" borderId="13" xfId="0" applyNumberFormat="1" applyFont="1" applyFill="1" applyBorder="1" applyProtection="1">
      <alignment vertical="center"/>
      <protection locked="0"/>
    </xf>
    <xf numFmtId="178" fontId="11" fillId="3" borderId="47" xfId="0" applyNumberFormat="1" applyFont="1" applyFill="1" applyBorder="1" applyProtection="1">
      <alignment vertical="center"/>
      <protection locked="0"/>
    </xf>
    <xf numFmtId="178" fontId="11" fillId="6" borderId="32" xfId="0" applyNumberFormat="1" applyFont="1" applyFill="1" applyBorder="1" applyProtection="1">
      <alignment vertical="center"/>
    </xf>
    <xf numFmtId="178" fontId="11" fillId="6" borderId="17" xfId="0" applyNumberFormat="1" applyFont="1" applyFill="1" applyBorder="1" applyProtection="1">
      <alignment vertical="center"/>
    </xf>
    <xf numFmtId="178" fontId="11" fillId="6" borderId="1" xfId="0" applyNumberFormat="1" applyFont="1" applyFill="1" applyBorder="1" applyProtection="1">
      <alignment vertical="center"/>
    </xf>
    <xf numFmtId="178" fontId="21" fillId="6" borderId="36" xfId="0" applyNumberFormat="1" applyFont="1" applyFill="1" applyBorder="1" applyProtection="1">
      <alignment vertical="center"/>
    </xf>
    <xf numFmtId="0" fontId="15" fillId="0" borderId="0" xfId="0" applyFont="1" applyFill="1">
      <alignment vertical="center"/>
    </xf>
    <xf numFmtId="0" fontId="15" fillId="0" borderId="0" xfId="0" applyFont="1" applyFill="1" applyBorder="1" applyAlignment="1">
      <alignment horizontal="center" vertical="center" wrapText="1"/>
    </xf>
    <xf numFmtId="177" fontId="11" fillId="2" borderId="1" xfId="0" applyNumberFormat="1" applyFont="1" applyFill="1" applyBorder="1">
      <alignment vertical="center"/>
    </xf>
    <xf numFmtId="0" fontId="11" fillId="2" borderId="13" xfId="0" applyFont="1" applyFill="1" applyBorder="1" applyAlignment="1">
      <alignment horizontal="center" vertical="center"/>
    </xf>
    <xf numFmtId="178" fontId="11" fillId="7" borderId="18" xfId="0" applyNumberFormat="1" applyFont="1" applyFill="1" applyBorder="1">
      <alignment vertical="center"/>
    </xf>
    <xf numFmtId="0" fontId="11" fillId="0" borderId="0" xfId="0" applyFont="1" applyFill="1">
      <alignment vertical="center"/>
    </xf>
    <xf numFmtId="176" fontId="11" fillId="6" borderId="1" xfId="0" applyNumberFormat="1" applyFont="1" applyFill="1" applyBorder="1">
      <alignment vertical="center"/>
    </xf>
    <xf numFmtId="0" fontId="24" fillId="0" borderId="0" xfId="0" applyFont="1">
      <alignment vertical="center"/>
    </xf>
    <xf numFmtId="0" fontId="25" fillId="4" borderId="1" xfId="0" applyFont="1" applyFill="1" applyBorder="1" applyAlignment="1">
      <alignment horizontal="center" vertical="center" wrapText="1"/>
    </xf>
    <xf numFmtId="180" fontId="25" fillId="0" borderId="1" xfId="0" applyNumberFormat="1" applyFont="1" applyFill="1" applyBorder="1">
      <alignment vertical="center"/>
    </xf>
    <xf numFmtId="178" fontId="25" fillId="0" borderId="1" xfId="0" applyNumberFormat="1" applyFont="1" applyFill="1" applyBorder="1">
      <alignment vertical="center"/>
    </xf>
    <xf numFmtId="0" fontId="11" fillId="2" borderId="1" xfId="0" applyFont="1" applyFill="1" applyBorder="1" applyAlignment="1">
      <alignment horizontal="center" vertical="center"/>
    </xf>
    <xf numFmtId="176" fontId="11" fillId="0" borderId="2" xfId="0" applyNumberFormat="1" applyFont="1" applyBorder="1">
      <alignment vertical="center"/>
    </xf>
    <xf numFmtId="0" fontId="26" fillId="0" borderId="0" xfId="0" applyFont="1">
      <alignment vertical="center"/>
    </xf>
    <xf numFmtId="0" fontId="26" fillId="0" borderId="0" xfId="0" applyFont="1" applyAlignment="1">
      <alignment vertical="center" wrapText="1"/>
    </xf>
    <xf numFmtId="0" fontId="15" fillId="2" borderId="1" xfId="0" applyFont="1" applyFill="1" applyBorder="1" applyAlignment="1">
      <alignment horizontal="left" vertical="center" shrinkToFit="1"/>
    </xf>
    <xf numFmtId="0" fontId="11" fillId="2" borderId="13" xfId="0" applyFont="1" applyFill="1" applyBorder="1" applyAlignment="1">
      <alignment vertical="center" shrinkToFit="1"/>
    </xf>
    <xf numFmtId="0" fontId="11" fillId="2" borderId="1" xfId="0" applyFont="1" applyFill="1" applyBorder="1" applyAlignment="1">
      <alignment vertical="center" shrinkToFit="1"/>
    </xf>
    <xf numFmtId="0" fontId="15" fillId="8" borderId="0" xfId="0" applyFont="1" applyFill="1">
      <alignment vertical="center"/>
    </xf>
    <xf numFmtId="0" fontId="14" fillId="0" borderId="0" xfId="0" applyFont="1" applyAlignment="1">
      <alignment horizontal="center" vertical="center"/>
    </xf>
    <xf numFmtId="0" fontId="15" fillId="0" borderId="0" xfId="0" applyFont="1" applyAlignment="1">
      <alignment horizontal="center" vertical="center"/>
    </xf>
    <xf numFmtId="0" fontId="11" fillId="2" borderId="17"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47" xfId="0" applyFont="1" applyFill="1" applyBorder="1" applyAlignment="1">
      <alignment horizontal="center" vertical="center"/>
    </xf>
    <xf numFmtId="0" fontId="11" fillId="0" borderId="0" xfId="0" applyFont="1" applyAlignment="1">
      <alignment horizontal="center" vertical="center"/>
    </xf>
    <xf numFmtId="176" fontId="15" fillId="0" borderId="0" xfId="0" applyNumberFormat="1" applyFont="1">
      <alignment vertical="center"/>
    </xf>
    <xf numFmtId="0" fontId="26" fillId="0" borderId="0" xfId="0" applyFont="1" applyBorder="1" applyAlignment="1">
      <alignment vertical="center" wrapText="1"/>
    </xf>
    <xf numFmtId="0" fontId="26" fillId="0" borderId="0" xfId="0" applyFont="1" applyAlignment="1">
      <alignment horizontal="center" vertical="center"/>
    </xf>
    <xf numFmtId="0" fontId="12" fillId="0" borderId="48" xfId="0" applyFont="1" applyFill="1" applyBorder="1" applyAlignment="1">
      <alignment horizontal="center" vertical="center" wrapText="1"/>
    </xf>
    <xf numFmtId="0" fontId="11" fillId="2" borderId="17" xfId="0" applyFont="1" applyFill="1" applyBorder="1">
      <alignment vertical="center"/>
    </xf>
    <xf numFmtId="0" fontId="11" fillId="2" borderId="47" xfId="0" applyFont="1" applyFill="1" applyBorder="1">
      <alignment vertical="center"/>
    </xf>
    <xf numFmtId="0" fontId="11" fillId="2" borderId="15" xfId="0" applyFont="1" applyFill="1" applyBorder="1">
      <alignment vertical="center"/>
    </xf>
    <xf numFmtId="0" fontId="11" fillId="2" borderId="14" xfId="0" applyFont="1" applyFill="1" applyBorder="1">
      <alignment vertical="center"/>
    </xf>
    <xf numFmtId="0" fontId="11" fillId="2" borderId="14" xfId="0" applyFont="1" applyFill="1" applyBorder="1" applyAlignment="1">
      <alignment horizontal="center" vertical="center"/>
    </xf>
    <xf numFmtId="178" fontId="11" fillId="6" borderId="28" xfId="0" applyNumberFormat="1" applyFont="1" applyFill="1" applyBorder="1">
      <alignment vertical="center"/>
    </xf>
    <xf numFmtId="178" fontId="11" fillId="6" borderId="7" xfId="0" applyNumberFormat="1" applyFont="1" applyFill="1" applyBorder="1">
      <alignment vertical="center"/>
    </xf>
    <xf numFmtId="0" fontId="15" fillId="0" borderId="0" xfId="0" applyFont="1">
      <alignment vertical="center"/>
    </xf>
    <xf numFmtId="0" fontId="9" fillId="8" borderId="0" xfId="0" applyFont="1" applyFill="1">
      <alignment vertical="center"/>
    </xf>
    <xf numFmtId="0" fontId="15" fillId="0" borderId="0" xfId="0" applyFont="1">
      <alignment vertical="center"/>
    </xf>
    <xf numFmtId="0" fontId="26" fillId="0" borderId="0" xfId="0" applyFont="1" applyBorder="1" applyAlignment="1">
      <alignment vertical="center" wrapText="1"/>
    </xf>
    <xf numFmtId="0" fontId="25" fillId="0" borderId="0" xfId="0" applyFont="1" applyFill="1" applyBorder="1" applyAlignment="1">
      <alignment horizontal="center" vertical="center" wrapText="1"/>
    </xf>
    <xf numFmtId="0" fontId="11" fillId="0" borderId="0" xfId="0" applyFont="1" applyFill="1" applyAlignment="1">
      <alignment vertical="center" wrapText="1"/>
    </xf>
    <xf numFmtId="0" fontId="11" fillId="0" borderId="0" xfId="0" applyFont="1" applyBorder="1" applyAlignment="1">
      <alignment vertical="center" wrapText="1"/>
    </xf>
    <xf numFmtId="0" fontId="15" fillId="9" borderId="1" xfId="0" applyFont="1" applyFill="1" applyBorder="1" applyAlignment="1" applyProtection="1">
      <alignment vertical="center" shrinkToFit="1"/>
      <protection locked="0"/>
    </xf>
    <xf numFmtId="0" fontId="15" fillId="0" borderId="40" xfId="0" applyFont="1" applyBorder="1" applyAlignment="1">
      <alignment vertical="center" shrinkToFit="1"/>
    </xf>
    <xf numFmtId="0" fontId="15" fillId="0" borderId="43" xfId="0" applyFont="1" applyBorder="1" applyAlignment="1">
      <alignment vertical="center" shrinkToFit="1"/>
    </xf>
    <xf numFmtId="0" fontId="15" fillId="0" borderId="39" xfId="0" applyFont="1" applyBorder="1">
      <alignment vertical="center"/>
    </xf>
    <xf numFmtId="0" fontId="15" fillId="0" borderId="40" xfId="0" applyFont="1" applyBorder="1">
      <alignment vertical="center"/>
    </xf>
    <xf numFmtId="0" fontId="15" fillId="0" borderId="0" xfId="0" applyFont="1" applyBorder="1">
      <alignment vertical="center"/>
    </xf>
    <xf numFmtId="0" fontId="15" fillId="3" borderId="1" xfId="0" applyFont="1" applyFill="1" applyBorder="1">
      <alignment vertical="center"/>
    </xf>
    <xf numFmtId="0" fontId="15" fillId="9" borderId="1" xfId="0" applyFont="1" applyFill="1" applyBorder="1">
      <alignment vertical="center"/>
    </xf>
    <xf numFmtId="0" fontId="15" fillId="6" borderId="1" xfId="0" applyFont="1" applyFill="1" applyBorder="1">
      <alignment vertical="center"/>
    </xf>
    <xf numFmtId="0" fontId="29" fillId="6" borderId="36" xfId="0" applyFont="1" applyFill="1" applyBorder="1">
      <alignment vertical="center"/>
    </xf>
    <xf numFmtId="0" fontId="15" fillId="0" borderId="43" xfId="0" applyFont="1" applyBorder="1">
      <alignment vertical="center"/>
    </xf>
    <xf numFmtId="0" fontId="15" fillId="0" borderId="44" xfId="0" applyFont="1" applyBorder="1">
      <alignment vertical="center"/>
    </xf>
    <xf numFmtId="0" fontId="30"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15" fillId="0" borderId="43" xfId="0" applyFont="1" applyBorder="1" applyAlignment="1">
      <alignment vertical="center" wrapText="1"/>
    </xf>
    <xf numFmtId="0" fontId="15" fillId="0" borderId="0" xfId="0" applyFont="1" applyAlignment="1">
      <alignment vertical="center" wrapText="1" shrinkToFit="1"/>
    </xf>
    <xf numFmtId="0" fontId="15" fillId="0" borderId="0" xfId="0" applyFont="1" applyAlignment="1">
      <alignment vertical="center"/>
    </xf>
    <xf numFmtId="0" fontId="15" fillId="0" borderId="38" xfId="0" applyFont="1" applyBorder="1">
      <alignment vertical="center"/>
    </xf>
    <xf numFmtId="0" fontId="15" fillId="0" borderId="41" xfId="0" applyFont="1" applyBorder="1">
      <alignment vertical="center"/>
    </xf>
    <xf numFmtId="0" fontId="15" fillId="0" borderId="42" xfId="0" applyFont="1" applyBorder="1">
      <alignment vertical="center"/>
    </xf>
    <xf numFmtId="0" fontId="15" fillId="0" borderId="45" xfId="0" applyFont="1" applyBorder="1">
      <alignment vertical="center"/>
    </xf>
    <xf numFmtId="0" fontId="0" fillId="0" borderId="0" xfId="0" applyFont="1">
      <alignment vertical="center"/>
    </xf>
    <xf numFmtId="0" fontId="11" fillId="2" borderId="15" xfId="0" applyFont="1" applyFill="1" applyBorder="1" applyAlignment="1">
      <alignment vertical="center" wrapText="1"/>
    </xf>
    <xf numFmtId="176" fontId="11" fillId="6" borderId="13" xfId="0" applyNumberFormat="1" applyFont="1" applyFill="1" applyBorder="1" applyAlignment="1">
      <alignment vertical="center" shrinkToFit="1"/>
    </xf>
    <xf numFmtId="176" fontId="11" fillId="6" borderId="17" xfId="0" applyNumberFormat="1" applyFont="1" applyFill="1" applyBorder="1" applyAlignment="1">
      <alignment vertical="center" shrinkToFit="1"/>
    </xf>
    <xf numFmtId="177" fontId="11" fillId="6" borderId="17" xfId="0" applyNumberFormat="1" applyFont="1" applyFill="1" applyBorder="1" applyAlignment="1">
      <alignment vertical="center" shrinkToFit="1"/>
    </xf>
    <xf numFmtId="178" fontId="11" fillId="6" borderId="17" xfId="0" applyNumberFormat="1" applyFont="1" applyFill="1" applyBorder="1" applyAlignment="1">
      <alignment vertical="center" shrinkToFit="1"/>
    </xf>
    <xf numFmtId="176" fontId="11" fillId="6" borderId="15" xfId="0" applyNumberFormat="1" applyFont="1" applyFill="1" applyBorder="1" applyAlignment="1">
      <alignment vertical="center" shrinkToFit="1"/>
    </xf>
    <xf numFmtId="177" fontId="11" fillId="6" borderId="15" xfId="0" applyNumberFormat="1" applyFont="1" applyFill="1" applyBorder="1" applyAlignment="1">
      <alignment vertical="center" shrinkToFit="1"/>
    </xf>
    <xf numFmtId="178" fontId="11" fillId="6" borderId="15" xfId="0" applyNumberFormat="1" applyFont="1" applyFill="1" applyBorder="1" applyAlignment="1">
      <alignment vertical="center" shrinkToFit="1"/>
    </xf>
    <xf numFmtId="176" fontId="11" fillId="6" borderId="47" xfId="0" applyNumberFormat="1" applyFont="1" applyFill="1" applyBorder="1" applyAlignment="1">
      <alignment vertical="center" shrinkToFit="1"/>
    </xf>
    <xf numFmtId="177" fontId="11" fillId="6" borderId="47" xfId="0" applyNumberFormat="1" applyFont="1" applyFill="1" applyBorder="1" applyAlignment="1">
      <alignment vertical="center" shrinkToFit="1"/>
    </xf>
    <xf numFmtId="178" fontId="11" fillId="6" borderId="47" xfId="0" applyNumberFormat="1" applyFont="1" applyFill="1" applyBorder="1" applyAlignment="1">
      <alignment vertical="center" shrinkToFit="1"/>
    </xf>
    <xf numFmtId="0" fontId="11" fillId="2" borderId="13" xfId="0" applyFont="1" applyFill="1" applyBorder="1" applyAlignment="1">
      <alignment horizontal="center" vertical="center" shrinkToFit="1"/>
    </xf>
    <xf numFmtId="178" fontId="11" fillId="0" borderId="0" xfId="0" applyNumberFormat="1" applyFont="1" applyFill="1" applyBorder="1" applyAlignment="1">
      <alignment vertical="center" shrinkToFit="1"/>
    </xf>
    <xf numFmtId="178" fontId="11" fillId="6" borderId="13" xfId="0" applyNumberFormat="1" applyFont="1" applyFill="1" applyBorder="1" applyAlignment="1">
      <alignment vertical="center" shrinkToFit="1"/>
    </xf>
    <xf numFmtId="176" fontId="11" fillId="6" borderId="26" xfId="0" applyNumberFormat="1" applyFont="1" applyFill="1" applyBorder="1" applyAlignment="1">
      <alignment vertical="center" shrinkToFit="1"/>
    </xf>
    <xf numFmtId="177" fontId="11" fillId="6" borderId="26" xfId="0" applyNumberFormat="1" applyFont="1" applyFill="1" applyBorder="1" applyAlignment="1">
      <alignment vertical="center" shrinkToFit="1"/>
    </xf>
    <xf numFmtId="176" fontId="11" fillId="6" borderId="14" xfId="0" applyNumberFormat="1" applyFont="1" applyFill="1" applyBorder="1" applyAlignment="1">
      <alignment vertical="center" shrinkToFit="1"/>
    </xf>
    <xf numFmtId="177" fontId="11" fillId="6" borderId="14" xfId="0" applyNumberFormat="1" applyFont="1" applyFill="1" applyBorder="1" applyAlignment="1">
      <alignment vertical="center" shrinkToFit="1"/>
    </xf>
    <xf numFmtId="178" fontId="11" fillId="6" borderId="14" xfId="0" applyNumberFormat="1" applyFont="1" applyFill="1" applyBorder="1" applyAlignment="1">
      <alignment vertical="center" shrinkToFit="1"/>
    </xf>
    <xf numFmtId="0" fontId="11" fillId="0" borderId="0" xfId="0" applyFont="1" applyFill="1" applyAlignment="1">
      <alignment vertical="center" shrinkToFit="1"/>
    </xf>
    <xf numFmtId="176" fontId="11" fillId="7" borderId="17" xfId="0" applyNumberFormat="1" applyFont="1" applyFill="1" applyBorder="1" applyAlignment="1">
      <alignment vertical="center" shrinkToFit="1"/>
    </xf>
    <xf numFmtId="177" fontId="11" fillId="7" borderId="17" xfId="0" applyNumberFormat="1" applyFont="1" applyFill="1" applyBorder="1" applyAlignment="1">
      <alignment vertical="center" shrinkToFit="1"/>
    </xf>
    <xf numFmtId="178" fontId="11" fillId="7" borderId="17" xfId="0" applyNumberFormat="1" applyFont="1" applyFill="1" applyBorder="1" applyAlignment="1">
      <alignment vertical="center" shrinkToFit="1"/>
    </xf>
    <xf numFmtId="176" fontId="11" fillId="7" borderId="15" xfId="0" applyNumberFormat="1" applyFont="1" applyFill="1" applyBorder="1" applyAlignment="1">
      <alignment vertical="center" shrinkToFit="1"/>
    </xf>
    <xf numFmtId="177" fontId="11" fillId="7" borderId="15" xfId="0" applyNumberFormat="1" applyFont="1" applyFill="1" applyBorder="1" applyAlignment="1">
      <alignment vertical="center" shrinkToFit="1"/>
    </xf>
    <xf numFmtId="178" fontId="11" fillId="7" borderId="15" xfId="0" applyNumberFormat="1" applyFont="1" applyFill="1" applyBorder="1" applyAlignment="1">
      <alignment vertical="center" shrinkToFit="1"/>
    </xf>
    <xf numFmtId="176" fontId="11" fillId="7" borderId="47" xfId="0" applyNumberFormat="1" applyFont="1" applyFill="1" applyBorder="1" applyAlignment="1">
      <alignment vertical="center" shrinkToFit="1"/>
    </xf>
    <xf numFmtId="177" fontId="11" fillId="7" borderId="47" xfId="0" applyNumberFormat="1" applyFont="1" applyFill="1" applyBorder="1" applyAlignment="1">
      <alignment vertical="center" shrinkToFit="1"/>
    </xf>
    <xf numFmtId="178" fontId="11" fillId="7" borderId="47" xfId="0" applyNumberFormat="1" applyFont="1" applyFill="1" applyBorder="1" applyAlignment="1">
      <alignment vertical="center" shrinkToFit="1"/>
    </xf>
    <xf numFmtId="176" fontId="11" fillId="7" borderId="13" xfId="0" applyNumberFormat="1" applyFont="1" applyFill="1" applyBorder="1" applyAlignment="1">
      <alignment vertical="center" shrinkToFit="1"/>
    </xf>
    <xf numFmtId="178" fontId="11" fillId="7" borderId="13" xfId="0" applyNumberFormat="1" applyFont="1" applyFill="1" applyBorder="1" applyAlignment="1">
      <alignment vertical="center" shrinkToFit="1"/>
    </xf>
    <xf numFmtId="176" fontId="11" fillId="6" borderId="16" xfId="0" applyNumberFormat="1" applyFont="1" applyFill="1" applyBorder="1" applyAlignment="1">
      <alignment vertical="center" shrinkToFit="1"/>
    </xf>
    <xf numFmtId="178" fontId="25" fillId="6" borderId="13" xfId="0" applyNumberFormat="1" applyFont="1" applyFill="1" applyBorder="1" applyAlignment="1">
      <alignment vertical="center" shrinkToFit="1"/>
    </xf>
    <xf numFmtId="0" fontId="11" fillId="2" borderId="2" xfId="0" applyFont="1" applyFill="1" applyBorder="1" applyAlignment="1">
      <alignment vertical="center" shrinkToFit="1"/>
    </xf>
    <xf numFmtId="176" fontId="11" fillId="6" borderId="1" xfId="0" applyNumberFormat="1" applyFont="1" applyFill="1" applyBorder="1" applyAlignment="1">
      <alignment vertical="center" shrinkToFit="1"/>
    </xf>
    <xf numFmtId="0" fontId="11" fillId="2" borderId="25" xfId="0" applyFont="1" applyFill="1" applyBorder="1" applyAlignment="1">
      <alignment vertical="center" shrinkToFit="1"/>
    </xf>
    <xf numFmtId="176" fontId="11" fillId="6" borderId="25" xfId="0" applyNumberFormat="1" applyFont="1" applyFill="1" applyBorder="1" applyAlignment="1">
      <alignment vertical="center" shrinkToFit="1"/>
    </xf>
    <xf numFmtId="0" fontId="11" fillId="2" borderId="26" xfId="0" applyFont="1" applyFill="1" applyBorder="1" applyAlignment="1">
      <alignment vertical="center" shrinkToFit="1"/>
    </xf>
    <xf numFmtId="178" fontId="11" fillId="6" borderId="26" xfId="0" applyNumberFormat="1" applyFont="1" applyFill="1" applyBorder="1" applyAlignment="1">
      <alignment vertical="center" shrinkToFit="1"/>
    </xf>
    <xf numFmtId="176" fontId="11" fillId="0" borderId="1" xfId="0" applyNumberFormat="1" applyFont="1" applyBorder="1" applyAlignment="1">
      <alignment horizontal="center" vertical="center"/>
    </xf>
    <xf numFmtId="0" fontId="10" fillId="8" borderId="0" xfId="0" applyFont="1" applyFill="1" applyAlignment="1">
      <alignment horizontal="right" vertical="center"/>
    </xf>
    <xf numFmtId="0" fontId="15" fillId="0" borderId="0" xfId="0" applyFont="1">
      <alignment vertical="center"/>
    </xf>
    <xf numFmtId="0" fontId="15" fillId="0" borderId="0" xfId="0" applyFont="1">
      <alignment vertical="center"/>
    </xf>
    <xf numFmtId="0" fontId="26" fillId="0" borderId="0" xfId="0" applyFont="1" applyBorder="1" applyAlignment="1">
      <alignment vertical="center" wrapText="1"/>
    </xf>
    <xf numFmtId="176" fontId="11" fillId="6" borderId="62" xfId="0" applyNumberFormat="1" applyFont="1" applyFill="1" applyBorder="1" applyAlignment="1">
      <alignment vertical="center" shrinkToFit="1"/>
    </xf>
    <xf numFmtId="177" fontId="11" fillId="6" borderId="62" xfId="0" applyNumberFormat="1" applyFont="1" applyFill="1" applyBorder="1" applyAlignment="1">
      <alignment vertical="center" shrinkToFit="1"/>
    </xf>
    <xf numFmtId="176" fontId="11" fillId="10" borderId="1" xfId="0" applyNumberFormat="1" applyFont="1" applyFill="1" applyBorder="1" applyAlignment="1">
      <alignment horizontal="center" vertical="center"/>
    </xf>
    <xf numFmtId="176" fontId="11" fillId="10" borderId="2" xfId="0" applyNumberFormat="1" applyFont="1" applyFill="1" applyBorder="1">
      <alignment vertical="center"/>
    </xf>
    <xf numFmtId="180" fontId="25" fillId="10" borderId="1" xfId="0" applyNumberFormat="1" applyFont="1" applyFill="1" applyBorder="1">
      <alignment vertical="center"/>
    </xf>
    <xf numFmtId="178" fontId="25" fillId="10" borderId="1" xfId="0" applyNumberFormat="1" applyFont="1" applyFill="1" applyBorder="1">
      <alignment vertical="center"/>
    </xf>
    <xf numFmtId="0" fontId="15" fillId="0" borderId="0" xfId="0" applyFont="1">
      <alignment vertical="center"/>
    </xf>
    <xf numFmtId="176" fontId="25" fillId="0" borderId="1" xfId="0" quotePrefix="1" applyNumberFormat="1" applyFont="1" applyFill="1" applyBorder="1" applyAlignment="1">
      <alignment horizontal="right" vertical="center"/>
    </xf>
    <xf numFmtId="176" fontId="25" fillId="10" borderId="1" xfId="0" applyNumberFormat="1" applyFont="1" applyFill="1" applyBorder="1">
      <alignment vertical="center"/>
    </xf>
    <xf numFmtId="178" fontId="11" fillId="3" borderId="17" xfId="0" applyNumberFormat="1" applyFont="1" applyFill="1" applyBorder="1" applyAlignment="1" applyProtection="1">
      <alignment vertical="center" shrinkToFit="1"/>
      <protection locked="0"/>
    </xf>
    <xf numFmtId="178" fontId="11" fillId="3" borderId="15" xfId="0" applyNumberFormat="1" applyFont="1" applyFill="1" applyBorder="1" applyAlignment="1" applyProtection="1">
      <alignment vertical="center" shrinkToFit="1"/>
      <protection locked="0"/>
    </xf>
    <xf numFmtId="178" fontId="11" fillId="3" borderId="47" xfId="0" applyNumberFormat="1" applyFont="1" applyFill="1" applyBorder="1" applyAlignment="1" applyProtection="1">
      <alignment vertical="center" shrinkToFit="1"/>
      <protection locked="0"/>
    </xf>
    <xf numFmtId="178" fontId="11" fillId="3" borderId="62" xfId="0" applyNumberFormat="1" applyFont="1" applyFill="1" applyBorder="1" applyAlignment="1" applyProtection="1">
      <alignment vertical="center" shrinkToFit="1"/>
      <protection locked="0"/>
    </xf>
    <xf numFmtId="178" fontId="11" fillId="3" borderId="26" xfId="0" applyNumberFormat="1" applyFont="1" applyFill="1" applyBorder="1" applyAlignment="1" applyProtection="1">
      <alignment vertical="center" shrinkToFit="1"/>
      <protection locked="0"/>
    </xf>
    <xf numFmtId="178" fontId="11" fillId="3" borderId="14" xfId="0" applyNumberFormat="1" applyFont="1" applyFill="1" applyBorder="1" applyAlignment="1" applyProtection="1">
      <alignment vertical="center" shrinkToFit="1"/>
      <protection locked="0"/>
    </xf>
    <xf numFmtId="176" fontId="11" fillId="3" borderId="17" xfId="0" applyNumberFormat="1" applyFont="1" applyFill="1" applyBorder="1" applyAlignment="1" applyProtection="1">
      <alignment vertical="center" shrinkToFit="1"/>
      <protection locked="0"/>
    </xf>
    <xf numFmtId="176" fontId="11" fillId="3" borderId="15" xfId="0" applyNumberFormat="1" applyFont="1" applyFill="1" applyBorder="1" applyAlignment="1" applyProtection="1">
      <alignment vertical="center" shrinkToFit="1"/>
      <protection locked="0"/>
    </xf>
    <xf numFmtId="176" fontId="11" fillId="3" borderId="47" xfId="0" applyNumberFormat="1" applyFont="1" applyFill="1" applyBorder="1" applyAlignment="1" applyProtection="1">
      <alignment vertical="center" shrinkToFit="1"/>
      <protection locked="0"/>
    </xf>
    <xf numFmtId="0" fontId="15" fillId="0" borderId="0" xfId="0" applyFont="1" applyBorder="1">
      <alignment vertical="center"/>
    </xf>
    <xf numFmtId="0" fontId="15" fillId="0" borderId="0" xfId="0" applyFont="1">
      <alignment vertical="center"/>
    </xf>
    <xf numFmtId="0" fontId="21" fillId="2" borderId="17" xfId="0" applyFont="1" applyFill="1" applyBorder="1" applyAlignment="1">
      <alignment horizontal="center" vertical="center"/>
    </xf>
    <xf numFmtId="0" fontId="21" fillId="2" borderId="15" xfId="0" applyFont="1" applyFill="1" applyBorder="1" applyAlignment="1">
      <alignment horizontal="center" vertical="center"/>
    </xf>
    <xf numFmtId="0" fontId="38" fillId="2" borderId="15" xfId="0" applyFont="1" applyFill="1" applyBorder="1" applyAlignment="1">
      <alignment horizontal="center" vertical="center"/>
    </xf>
    <xf numFmtId="0" fontId="26" fillId="0" borderId="0" xfId="0" applyFont="1" applyBorder="1" applyAlignment="1">
      <alignment vertical="center" wrapText="1"/>
    </xf>
    <xf numFmtId="0" fontId="15" fillId="0" borderId="0" xfId="0" applyFont="1">
      <alignment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176" fontId="15"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17" fillId="0" borderId="0" xfId="0" applyFont="1" applyFill="1" applyAlignment="1">
      <alignment horizontal="center" vertical="center" textRotation="90"/>
    </xf>
    <xf numFmtId="0" fontId="19" fillId="0" borderId="0" xfId="0" applyFont="1" applyFill="1" applyAlignment="1">
      <alignment horizontal="center" vertical="center" textRotation="90"/>
    </xf>
    <xf numFmtId="0" fontId="17" fillId="0" borderId="0" xfId="0" applyFont="1" applyFill="1" applyBorder="1" applyAlignment="1">
      <alignment horizontal="center" vertical="center" textRotation="90"/>
    </xf>
    <xf numFmtId="0" fontId="23" fillId="0" borderId="37" xfId="0" applyFont="1" applyFill="1" applyBorder="1">
      <alignment vertical="center"/>
    </xf>
    <xf numFmtId="0" fontId="23" fillId="0" borderId="0" xfId="0" applyFont="1" applyFill="1" applyBorder="1">
      <alignment vertical="center"/>
    </xf>
    <xf numFmtId="0" fontId="5" fillId="0" borderId="0" xfId="0" applyFont="1" applyFill="1">
      <alignment vertical="center"/>
    </xf>
    <xf numFmtId="0" fontId="6" fillId="0" borderId="0" xfId="0" applyFont="1" applyFill="1">
      <alignment vertical="center"/>
    </xf>
    <xf numFmtId="0" fontId="3" fillId="0" borderId="0" xfId="0" applyFont="1" applyFill="1">
      <alignment vertical="center"/>
    </xf>
    <xf numFmtId="0" fontId="0" fillId="0" borderId="0" xfId="0" applyFill="1">
      <alignment vertical="center"/>
    </xf>
    <xf numFmtId="0" fontId="23" fillId="0" borderId="0" xfId="0" applyFont="1" applyFill="1">
      <alignment vertical="center"/>
    </xf>
    <xf numFmtId="0" fontId="0" fillId="0" borderId="0" xfId="0" applyFill="1" applyAlignment="1">
      <alignment horizontal="center" vertical="center"/>
    </xf>
    <xf numFmtId="0" fontId="1" fillId="0" borderId="0" xfId="0" applyFont="1" applyFill="1">
      <alignment vertical="center"/>
    </xf>
    <xf numFmtId="0" fontId="10" fillId="0" borderId="0" xfId="0" applyFont="1" applyFill="1" applyAlignment="1">
      <alignment horizontal="right" vertical="center"/>
    </xf>
    <xf numFmtId="0" fontId="16" fillId="0" borderId="0" xfId="0" applyFont="1" applyFill="1" applyAlignment="1">
      <alignment horizontal="right" vertical="center"/>
    </xf>
    <xf numFmtId="0" fontId="21" fillId="2" borderId="18" xfId="0" applyFont="1" applyFill="1" applyBorder="1" applyAlignment="1">
      <alignment horizontal="center" vertical="center"/>
    </xf>
    <xf numFmtId="176" fontId="11" fillId="6" borderId="18" xfId="0" applyNumberFormat="1" applyFont="1" applyFill="1" applyBorder="1" applyAlignment="1">
      <alignment vertical="center" shrinkToFit="1"/>
    </xf>
    <xf numFmtId="178" fontId="11" fillId="3" borderId="18" xfId="0" applyNumberFormat="1" applyFont="1" applyFill="1" applyBorder="1" applyAlignment="1" applyProtection="1">
      <alignment vertical="center" shrinkToFit="1"/>
      <protection locked="0"/>
    </xf>
    <xf numFmtId="177" fontId="11" fillId="6" borderId="18" xfId="0" applyNumberFormat="1" applyFont="1" applyFill="1" applyBorder="1" applyAlignment="1">
      <alignment vertical="center" shrinkToFit="1"/>
    </xf>
    <xf numFmtId="178" fontId="11" fillId="6" borderId="18" xfId="0" applyNumberFormat="1" applyFont="1" applyFill="1" applyBorder="1" applyAlignment="1">
      <alignment vertical="center" shrinkToFit="1"/>
    </xf>
    <xf numFmtId="0" fontId="38" fillId="2" borderId="14" xfId="0" applyFont="1" applyFill="1" applyBorder="1" applyAlignment="1">
      <alignment horizontal="center" vertical="center"/>
    </xf>
    <xf numFmtId="0" fontId="38" fillId="2" borderId="16" xfId="0" applyFont="1" applyFill="1" applyBorder="1" applyAlignment="1">
      <alignment horizontal="center" vertical="center"/>
    </xf>
    <xf numFmtId="176" fontId="11" fillId="7" borderId="17" xfId="0" applyNumberFormat="1" applyFont="1" applyFill="1" applyBorder="1" applyAlignment="1" applyProtection="1">
      <alignment vertical="center" shrinkToFit="1"/>
      <protection locked="0"/>
    </xf>
    <xf numFmtId="176" fontId="11" fillId="7" borderId="15" xfId="0" applyNumberFormat="1" applyFont="1" applyFill="1" applyBorder="1" applyAlignment="1" applyProtection="1">
      <alignment vertical="center" shrinkToFit="1"/>
      <protection locked="0"/>
    </xf>
    <xf numFmtId="176" fontId="11" fillId="7" borderId="47" xfId="0" applyNumberFormat="1" applyFont="1" applyFill="1" applyBorder="1" applyAlignment="1" applyProtection="1">
      <alignment vertical="center" shrinkToFit="1"/>
      <protection locked="0"/>
    </xf>
    <xf numFmtId="0" fontId="0" fillId="0" borderId="0" xfId="0" applyFill="1" applyBorder="1">
      <alignment vertical="center"/>
    </xf>
    <xf numFmtId="0" fontId="24" fillId="2" borderId="1" xfId="0" applyFont="1" applyFill="1" applyBorder="1" applyAlignment="1">
      <alignment horizontal="center" vertical="center" wrapText="1"/>
    </xf>
    <xf numFmtId="0" fontId="15" fillId="5" borderId="1" xfId="0" applyFont="1" applyFill="1" applyBorder="1">
      <alignment vertical="center"/>
    </xf>
    <xf numFmtId="0" fontId="15" fillId="5" borderId="1" xfId="0" applyFont="1" applyFill="1" applyBorder="1" applyAlignment="1">
      <alignment vertical="center" shrinkToFit="1"/>
    </xf>
    <xf numFmtId="0" fontId="11" fillId="5" borderId="1" xfId="0" applyFont="1" applyFill="1" applyBorder="1" applyAlignment="1">
      <alignment horizontal="center" vertical="center"/>
    </xf>
    <xf numFmtId="176" fontId="15" fillId="10" borderId="1" xfId="0" applyNumberFormat="1" applyFont="1" applyFill="1" applyBorder="1" applyAlignment="1">
      <alignment horizontal="center" vertical="center"/>
    </xf>
    <xf numFmtId="0" fontId="14" fillId="0" borderId="0" xfId="0" applyFont="1">
      <alignment vertical="center"/>
    </xf>
    <xf numFmtId="0" fontId="14" fillId="0" borderId="0" xfId="0" applyFont="1">
      <alignment vertical="center"/>
    </xf>
    <xf numFmtId="0" fontId="15" fillId="0" borderId="0" xfId="0" applyFont="1">
      <alignment vertical="center"/>
    </xf>
    <xf numFmtId="179" fontId="25" fillId="0" borderId="1" xfId="0" applyNumberFormat="1" applyFont="1" applyFill="1" applyBorder="1">
      <alignment vertical="center"/>
    </xf>
    <xf numFmtId="0" fontId="17" fillId="0" borderId="0" xfId="0" applyFont="1" applyFill="1" applyAlignment="1">
      <alignment horizontal="center" vertical="center" textRotation="90"/>
    </xf>
    <xf numFmtId="0" fontId="15" fillId="0" borderId="0" xfId="0" applyFont="1">
      <alignment vertical="center"/>
    </xf>
    <xf numFmtId="0" fontId="17" fillId="0" borderId="0" xfId="0" applyFont="1" applyFill="1" applyBorder="1" applyAlignment="1">
      <alignment horizontal="center" vertical="center" textRotation="90"/>
    </xf>
    <xf numFmtId="0" fontId="14" fillId="0" borderId="0" xfId="0" applyFont="1">
      <alignment vertical="center"/>
    </xf>
    <xf numFmtId="0" fontId="24" fillId="0" borderId="0" xfId="0" applyFont="1" applyBorder="1" applyAlignment="1">
      <alignment horizontal="left" vertical="center" wrapText="1"/>
    </xf>
    <xf numFmtId="0" fontId="11" fillId="2" borderId="0" xfId="0" applyFont="1" applyFill="1" applyBorder="1" applyAlignment="1">
      <alignment vertical="center" shrinkToFit="1"/>
    </xf>
    <xf numFmtId="178" fontId="11" fillId="6" borderId="16" xfId="0" applyNumberFormat="1" applyFont="1" applyFill="1" applyBorder="1" applyAlignment="1">
      <alignment vertical="center" shrinkToFit="1"/>
    </xf>
    <xf numFmtId="0" fontId="11" fillId="0" borderId="48" xfId="0" applyFont="1" applyBorder="1" applyAlignment="1">
      <alignment vertical="center" wrapText="1"/>
    </xf>
    <xf numFmtId="0" fontId="14" fillId="0" borderId="0" xfId="0" applyFont="1">
      <alignment vertical="center"/>
    </xf>
    <xf numFmtId="0" fontId="15" fillId="0" borderId="0" xfId="0" applyFont="1">
      <alignment vertical="center"/>
    </xf>
    <xf numFmtId="0" fontId="17" fillId="0" borderId="57" xfId="0" applyFont="1" applyFill="1" applyBorder="1" applyAlignment="1">
      <alignment horizontal="center" vertical="center" textRotation="90"/>
    </xf>
    <xf numFmtId="0" fontId="15" fillId="2" borderId="1" xfId="0" applyFont="1" applyFill="1" applyBorder="1" applyAlignment="1">
      <alignment horizontal="center" vertical="center" shrinkToFit="1"/>
    </xf>
    <xf numFmtId="176" fontId="11" fillId="3" borderId="14" xfId="0" applyNumberFormat="1" applyFont="1" applyFill="1" applyBorder="1" applyAlignment="1" applyProtection="1">
      <alignment vertical="center" shrinkToFit="1"/>
      <protection locked="0"/>
    </xf>
    <xf numFmtId="176" fontId="11" fillId="3" borderId="61" xfId="0" applyNumberFormat="1" applyFont="1" applyFill="1" applyBorder="1" applyAlignment="1" applyProtection="1">
      <alignment vertical="center" shrinkToFit="1"/>
      <protection locked="0"/>
    </xf>
    <xf numFmtId="0" fontId="15" fillId="5" borderId="1" xfId="0" applyFont="1" applyFill="1" applyBorder="1" applyAlignment="1">
      <alignment horizontal="center" vertical="center"/>
    </xf>
    <xf numFmtId="176" fontId="15" fillId="0" borderId="1" xfId="0" applyNumberFormat="1" applyFont="1" applyBorder="1">
      <alignment vertical="center"/>
    </xf>
    <xf numFmtId="0" fontId="15" fillId="5" borderId="13" xfId="0" applyFont="1" applyFill="1" applyBorder="1" applyAlignment="1">
      <alignment horizontal="center" vertical="center"/>
    </xf>
    <xf numFmtId="176" fontId="15" fillId="0" borderId="13" xfId="0" applyNumberFormat="1" applyFont="1" applyBorder="1">
      <alignment vertical="center"/>
    </xf>
    <xf numFmtId="0" fontId="15" fillId="5" borderId="14" xfId="0" applyFont="1" applyFill="1" applyBorder="1" applyAlignment="1">
      <alignment horizontal="center" vertical="center"/>
    </xf>
    <xf numFmtId="176" fontId="15" fillId="0" borderId="14" xfId="0" applyNumberFormat="1" applyFont="1" applyBorder="1">
      <alignment vertical="center"/>
    </xf>
    <xf numFmtId="176" fontId="15" fillId="10" borderId="14" xfId="0" applyNumberFormat="1" applyFont="1" applyFill="1" applyBorder="1">
      <alignment vertical="center"/>
    </xf>
    <xf numFmtId="176" fontId="15" fillId="10" borderId="13" xfId="0" applyNumberFormat="1" applyFont="1" applyFill="1" applyBorder="1">
      <alignment vertical="center"/>
    </xf>
    <xf numFmtId="179" fontId="18" fillId="3" borderId="17" xfId="0" applyNumberFormat="1" applyFont="1" applyFill="1" applyBorder="1" applyProtection="1">
      <alignment vertical="center"/>
    </xf>
    <xf numFmtId="177" fontId="18" fillId="3" borderId="17" xfId="0" applyNumberFormat="1" applyFont="1" applyFill="1" applyBorder="1" applyProtection="1">
      <alignment vertical="center"/>
    </xf>
    <xf numFmtId="178" fontId="18" fillId="3" borderId="17" xfId="0" applyNumberFormat="1" applyFont="1" applyFill="1" applyBorder="1" applyProtection="1">
      <alignment vertical="center"/>
    </xf>
    <xf numFmtId="0" fontId="11" fillId="3" borderId="17" xfId="0" applyFont="1" applyFill="1" applyBorder="1" applyProtection="1">
      <alignment vertical="center"/>
    </xf>
    <xf numFmtId="179" fontId="18" fillId="3" borderId="15" xfId="0" applyNumberFormat="1" applyFont="1" applyFill="1" applyBorder="1" applyProtection="1">
      <alignment vertical="center"/>
    </xf>
    <xf numFmtId="177" fontId="18" fillId="3" borderId="15" xfId="0" applyNumberFormat="1" applyFont="1" applyFill="1" applyBorder="1" applyProtection="1">
      <alignment vertical="center"/>
    </xf>
    <xf numFmtId="178" fontId="18" fillId="3" borderId="15" xfId="0" applyNumberFormat="1" applyFont="1" applyFill="1" applyBorder="1" applyProtection="1">
      <alignment vertical="center"/>
    </xf>
    <xf numFmtId="0" fontId="11" fillId="3" borderId="15" xfId="0" applyFont="1" applyFill="1" applyBorder="1" applyProtection="1">
      <alignment vertical="center"/>
    </xf>
    <xf numFmtId="178" fontId="18" fillId="3" borderId="46" xfId="0" applyNumberFormat="1" applyFont="1" applyFill="1" applyBorder="1" applyProtection="1">
      <alignment vertical="center"/>
    </xf>
    <xf numFmtId="179" fontId="18" fillId="3" borderId="13" xfId="0" applyNumberFormat="1" applyFont="1" applyFill="1" applyBorder="1" applyProtection="1">
      <alignment vertical="center"/>
    </xf>
    <xf numFmtId="177" fontId="18" fillId="3" borderId="13" xfId="0" applyNumberFormat="1" applyFont="1" applyFill="1" applyBorder="1" applyProtection="1">
      <alignment vertical="center"/>
    </xf>
    <xf numFmtId="178" fontId="18" fillId="3" borderId="16" xfId="0" applyNumberFormat="1" applyFont="1" applyFill="1" applyBorder="1" applyProtection="1">
      <alignment vertical="center"/>
    </xf>
    <xf numFmtId="0" fontId="11" fillId="3" borderId="16" xfId="0" applyFont="1" applyFill="1" applyBorder="1" applyProtection="1">
      <alignment vertical="center"/>
    </xf>
    <xf numFmtId="176" fontId="18" fillId="3" borderId="1" xfId="0" applyNumberFormat="1" applyFont="1" applyFill="1" applyBorder="1" applyProtection="1">
      <alignment vertical="center"/>
    </xf>
    <xf numFmtId="176" fontId="11" fillId="3" borderId="1" xfId="0" applyNumberFormat="1" applyFont="1" applyFill="1" applyBorder="1" applyProtection="1">
      <alignment vertical="center"/>
    </xf>
    <xf numFmtId="176" fontId="11" fillId="3" borderId="17" xfId="0" applyNumberFormat="1" applyFont="1" applyFill="1" applyBorder="1" applyProtection="1">
      <alignment vertical="center"/>
      <protection locked="0"/>
    </xf>
    <xf numFmtId="178" fontId="11" fillId="3" borderId="13" xfId="0" applyNumberFormat="1" applyFont="1" applyFill="1" applyBorder="1" applyProtection="1">
      <alignment vertical="center"/>
      <protection locked="0"/>
    </xf>
    <xf numFmtId="178" fontId="11" fillId="3" borderId="1"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178" fontId="45" fillId="10" borderId="1" xfId="0" applyNumberFormat="1" applyFont="1" applyFill="1" applyBorder="1">
      <alignment vertical="center"/>
    </xf>
    <xf numFmtId="178" fontId="45" fillId="0" borderId="1" xfId="0" applyNumberFormat="1" applyFont="1" applyFill="1" applyBorder="1">
      <alignment vertical="center"/>
    </xf>
    <xf numFmtId="0" fontId="9" fillId="8" borderId="0" xfId="0" applyFont="1" applyFill="1">
      <alignment vertical="center"/>
    </xf>
    <xf numFmtId="0" fontId="19" fillId="8" borderId="0" xfId="0" applyFont="1" applyFill="1" applyAlignment="1">
      <alignment horizontal="right" vertical="center"/>
    </xf>
    <xf numFmtId="0" fontId="15" fillId="0" borderId="38" xfId="0" applyFont="1" applyBorder="1" applyAlignment="1">
      <alignment vertical="center" wrapText="1"/>
    </xf>
    <xf numFmtId="0" fontId="15" fillId="0" borderId="39" xfId="0" applyFont="1" applyBorder="1" applyAlignment="1">
      <alignment vertical="center" wrapText="1"/>
    </xf>
    <xf numFmtId="0" fontId="15" fillId="0" borderId="41" xfId="0" applyFont="1" applyBorder="1" applyAlignment="1">
      <alignment vertical="center" wrapText="1"/>
    </xf>
    <xf numFmtId="0" fontId="15" fillId="0" borderId="0" xfId="0" applyFont="1" applyBorder="1">
      <alignment vertical="center"/>
    </xf>
    <xf numFmtId="0" fontId="15" fillId="0" borderId="42" xfId="0" applyFont="1" applyBorder="1">
      <alignment vertical="center"/>
    </xf>
    <xf numFmtId="0" fontId="15" fillId="0" borderId="0" xfId="0" applyFont="1" applyBorder="1" applyAlignment="1">
      <alignment vertical="center"/>
    </xf>
    <xf numFmtId="0" fontId="15" fillId="0" borderId="42" xfId="0" applyFont="1" applyBorder="1" applyAlignment="1">
      <alignment vertical="center"/>
    </xf>
    <xf numFmtId="0" fontId="15" fillId="0" borderId="0" xfId="0" applyFont="1" applyBorder="1" applyAlignment="1">
      <alignment vertical="center" wrapText="1"/>
    </xf>
    <xf numFmtId="0" fontId="15" fillId="0" borderId="42" xfId="0" applyFont="1" applyBorder="1" applyAlignment="1">
      <alignment vertical="center" wrapText="1"/>
    </xf>
    <xf numFmtId="0" fontId="15" fillId="0" borderId="44" xfId="0" applyFont="1" applyBorder="1" applyAlignment="1">
      <alignment vertical="center" wrapText="1"/>
    </xf>
    <xf numFmtId="0" fontId="15" fillId="0" borderId="45" xfId="0" applyFont="1" applyBorder="1" applyAlignment="1">
      <alignment vertical="center" wrapText="1"/>
    </xf>
    <xf numFmtId="0" fontId="15" fillId="0" borderId="38" xfId="0" applyFont="1" applyBorder="1">
      <alignment vertical="center"/>
    </xf>
    <xf numFmtId="0" fontId="15" fillId="0" borderId="39" xfId="0" applyFont="1" applyBorder="1">
      <alignment vertical="center"/>
    </xf>
    <xf numFmtId="0" fontId="15" fillId="0" borderId="41" xfId="0" applyFont="1" applyBorder="1">
      <alignment vertical="center"/>
    </xf>
    <xf numFmtId="0" fontId="15" fillId="0" borderId="52" xfId="0" applyFont="1" applyBorder="1" applyAlignment="1">
      <alignment vertical="center" wrapText="1"/>
    </xf>
    <xf numFmtId="0" fontId="15" fillId="0" borderId="23" xfId="0" applyFont="1" applyBorder="1" applyAlignment="1">
      <alignment vertical="center" wrapText="1"/>
    </xf>
    <xf numFmtId="0" fontId="15" fillId="0" borderId="53" xfId="0" applyFont="1" applyBorder="1" applyAlignment="1">
      <alignment vertical="center" wrapText="1"/>
    </xf>
    <xf numFmtId="0" fontId="15" fillId="0" borderId="49" xfId="0" applyFont="1" applyBorder="1" applyAlignment="1">
      <alignment vertical="center" wrapText="1"/>
    </xf>
    <xf numFmtId="0" fontId="15" fillId="0" borderId="50" xfId="0" applyFont="1" applyBorder="1" applyAlignment="1">
      <alignment vertical="center" wrapText="1"/>
    </xf>
    <xf numFmtId="0" fontId="15" fillId="0" borderId="51" xfId="0" applyFont="1" applyBorder="1" applyAlignment="1">
      <alignment vertical="center" wrapText="1"/>
    </xf>
    <xf numFmtId="0" fontId="40" fillId="11" borderId="43" xfId="0" applyFont="1" applyFill="1" applyBorder="1" applyAlignment="1">
      <alignment vertical="center" wrapText="1"/>
    </xf>
    <xf numFmtId="0" fontId="40" fillId="11" borderId="44" xfId="0" applyFont="1" applyFill="1" applyBorder="1" applyAlignment="1">
      <alignment vertical="center" wrapText="1"/>
    </xf>
    <xf numFmtId="0" fontId="40" fillId="11" borderId="45" xfId="0" applyFont="1" applyFill="1" applyBorder="1" applyAlignment="1">
      <alignment vertical="center" wrapText="1"/>
    </xf>
    <xf numFmtId="0" fontId="15" fillId="0" borderId="9" xfId="0" applyFont="1" applyBorder="1">
      <alignment vertical="center"/>
    </xf>
    <xf numFmtId="0" fontId="39" fillId="11" borderId="43" xfId="0" applyFont="1" applyFill="1" applyBorder="1" applyAlignment="1">
      <alignment vertical="center" wrapText="1"/>
    </xf>
    <xf numFmtId="0" fontId="39" fillId="11" borderId="44" xfId="0" applyFont="1" applyFill="1" applyBorder="1" applyAlignment="1">
      <alignment vertical="center" wrapText="1"/>
    </xf>
    <xf numFmtId="0" fontId="39" fillId="11" borderId="45" xfId="0" applyFont="1" applyFill="1" applyBorder="1" applyAlignment="1">
      <alignment vertical="center" wrapText="1"/>
    </xf>
    <xf numFmtId="0" fontId="15" fillId="0" borderId="33" xfId="0" applyFont="1" applyBorder="1" applyAlignment="1">
      <alignment vertical="center" wrapText="1"/>
    </xf>
    <xf numFmtId="0" fontId="15" fillId="0" borderId="34" xfId="0" applyFont="1" applyBorder="1">
      <alignment vertical="center"/>
    </xf>
    <xf numFmtId="0" fontId="15" fillId="0" borderId="35" xfId="0" applyFont="1" applyBorder="1">
      <alignment vertical="center"/>
    </xf>
    <xf numFmtId="0" fontId="15" fillId="0" borderId="38" xfId="0" applyFont="1" applyBorder="1" applyAlignment="1">
      <alignment vertical="center" wrapText="1" shrinkToFit="1"/>
    </xf>
    <xf numFmtId="0" fontId="15" fillId="0" borderId="39" xfId="0" applyFont="1" applyBorder="1" applyAlignment="1">
      <alignment vertical="center" wrapText="1" shrinkToFit="1"/>
    </xf>
    <xf numFmtId="0" fontId="15" fillId="0" borderId="41" xfId="0" applyFont="1" applyBorder="1" applyAlignment="1">
      <alignment vertical="center" wrapText="1" shrinkToFit="1"/>
    </xf>
    <xf numFmtId="0" fontId="15" fillId="0" borderId="44" xfId="0" applyFont="1" applyBorder="1" applyAlignment="1">
      <alignment vertical="center"/>
    </xf>
    <xf numFmtId="0" fontId="15" fillId="0" borderId="45" xfId="0" applyFont="1" applyBorder="1" applyAlignment="1">
      <alignment vertical="center"/>
    </xf>
    <xf numFmtId="0" fontId="15" fillId="0" borderId="34" xfId="0" applyFont="1" applyBorder="1" applyAlignment="1">
      <alignment vertical="center" wrapText="1"/>
    </xf>
    <xf numFmtId="0" fontId="15" fillId="0" borderId="35" xfId="0" applyFont="1" applyBorder="1" applyAlignment="1">
      <alignment vertical="center" wrapText="1"/>
    </xf>
    <xf numFmtId="0" fontId="23" fillId="0" borderId="33" xfId="0" applyFont="1" applyBorder="1" applyAlignment="1">
      <alignment vertical="center" wrapText="1"/>
    </xf>
    <xf numFmtId="0" fontId="23" fillId="0" borderId="34" xfId="0" applyFont="1" applyBorder="1" applyAlignment="1">
      <alignment vertical="center" wrapText="1"/>
    </xf>
    <xf numFmtId="0" fontId="23" fillId="0" borderId="35" xfId="0" applyFont="1" applyBorder="1" applyAlignment="1">
      <alignment vertical="center" wrapText="1"/>
    </xf>
    <xf numFmtId="0" fontId="15" fillId="2" borderId="2" xfId="0" applyFont="1" applyFill="1" applyBorder="1" applyAlignment="1">
      <alignment horizontal="left" vertical="center" shrinkToFit="1"/>
    </xf>
    <xf numFmtId="0" fontId="15" fillId="2" borderId="3" xfId="0" applyFont="1" applyFill="1" applyBorder="1" applyAlignment="1">
      <alignment horizontal="left" vertical="center" shrinkToFit="1"/>
    </xf>
    <xf numFmtId="0" fontId="15" fillId="2" borderId="4" xfId="0" applyFont="1" applyFill="1" applyBorder="1" applyAlignment="1">
      <alignment horizontal="left" vertical="center" shrinkToFit="1"/>
    </xf>
    <xf numFmtId="0" fontId="15" fillId="2" borderId="2" xfId="0" applyFont="1" applyFill="1" applyBorder="1">
      <alignment vertical="center"/>
    </xf>
    <xf numFmtId="0" fontId="15" fillId="2" borderId="3" xfId="0" applyFont="1" applyFill="1" applyBorder="1">
      <alignment vertical="center"/>
    </xf>
    <xf numFmtId="0" fontId="15" fillId="2" borderId="2" xfId="0" applyFont="1" applyFill="1" applyBorder="1" applyAlignment="1">
      <alignment vertical="center" shrinkToFit="1"/>
    </xf>
    <xf numFmtId="0" fontId="15" fillId="2" borderId="3" xfId="0" applyFont="1" applyFill="1" applyBorder="1" applyAlignment="1">
      <alignment vertical="center" shrinkToFit="1"/>
    </xf>
    <xf numFmtId="0" fontId="15" fillId="2" borderId="4" xfId="0" applyFont="1" applyFill="1" applyBorder="1" applyAlignment="1">
      <alignment vertical="center" shrinkToFit="1"/>
    </xf>
    <xf numFmtId="0" fontId="11" fillId="3" borderId="1" xfId="0" applyFont="1" applyFill="1" applyBorder="1" applyAlignment="1" applyProtection="1">
      <alignment vertical="center" shrinkToFit="1"/>
      <protection locked="0"/>
    </xf>
    <xf numFmtId="0" fontId="15" fillId="2" borderId="8" xfId="0" applyFont="1" applyFill="1" applyBorder="1" applyAlignment="1">
      <alignment vertical="center" wrapText="1"/>
    </xf>
    <xf numFmtId="0" fontId="15" fillId="2" borderId="6" xfId="0" applyFont="1" applyFill="1" applyBorder="1" applyAlignment="1">
      <alignment vertical="center" wrapText="1"/>
    </xf>
    <xf numFmtId="0" fontId="15" fillId="2" borderId="7" xfId="0" applyFont="1" applyFill="1" applyBorder="1" applyAlignment="1">
      <alignment vertical="center" wrapText="1"/>
    </xf>
    <xf numFmtId="0" fontId="15" fillId="2" borderId="9" xfId="0" applyFont="1" applyFill="1" applyBorder="1" applyAlignment="1">
      <alignment vertical="center" wrapText="1"/>
    </xf>
    <xf numFmtId="0" fontId="15" fillId="2" borderId="0" xfId="0" applyFont="1" applyFill="1" applyBorder="1" applyAlignment="1">
      <alignment vertical="center" wrapText="1"/>
    </xf>
    <xf numFmtId="0" fontId="15" fillId="2" borderId="5" xfId="0" applyFont="1" applyFill="1" applyBorder="1" applyAlignment="1">
      <alignment vertical="center" wrapText="1"/>
    </xf>
    <xf numFmtId="0" fontId="15" fillId="2" borderId="10" xfId="0" applyFont="1" applyFill="1" applyBorder="1" applyAlignment="1">
      <alignment vertical="center" wrapText="1"/>
    </xf>
    <xf numFmtId="0" fontId="15" fillId="2" borderId="11" xfId="0" applyFont="1" applyFill="1" applyBorder="1" applyAlignment="1">
      <alignment vertical="center" wrapText="1"/>
    </xf>
    <xf numFmtId="0" fontId="15" fillId="2" borderId="12" xfId="0" applyFont="1" applyFill="1" applyBorder="1" applyAlignment="1">
      <alignment vertical="center" wrapText="1"/>
    </xf>
    <xf numFmtId="0" fontId="15" fillId="2" borderId="1" xfId="0" applyFont="1" applyFill="1" applyBorder="1">
      <alignment vertical="center"/>
    </xf>
    <xf numFmtId="0" fontId="15" fillId="2" borderId="1" xfId="0" applyFont="1" applyFill="1" applyBorder="1" applyAlignment="1">
      <alignment vertical="center" wrapText="1"/>
    </xf>
    <xf numFmtId="0" fontId="18" fillId="3" borderId="8" xfId="0" applyFont="1" applyFill="1" applyBorder="1" applyAlignment="1" applyProtection="1">
      <alignment vertical="center" shrinkToFit="1"/>
    </xf>
    <xf numFmtId="0" fontId="18" fillId="3" borderId="6" xfId="0" applyFont="1" applyFill="1" applyBorder="1" applyAlignment="1" applyProtection="1">
      <alignment vertical="center" shrinkToFit="1"/>
    </xf>
    <xf numFmtId="0" fontId="18" fillId="3" borderId="7" xfId="0" applyFont="1" applyFill="1" applyBorder="1" applyAlignment="1" applyProtection="1">
      <alignment vertical="center" shrinkToFit="1"/>
    </xf>
    <xf numFmtId="0" fontId="15" fillId="2" borderId="4" xfId="0" applyFont="1" applyFill="1" applyBorder="1">
      <alignment vertical="center"/>
    </xf>
    <xf numFmtId="0" fontId="11" fillId="3" borderId="8" xfId="0" applyFont="1" applyFill="1" applyBorder="1" applyAlignment="1" applyProtection="1">
      <alignment vertical="center" shrinkToFit="1"/>
      <protection locked="0"/>
    </xf>
    <xf numFmtId="0" fontId="11" fillId="3" borderId="6" xfId="0" applyFont="1" applyFill="1" applyBorder="1" applyAlignment="1" applyProtection="1">
      <alignment vertical="center" shrinkToFit="1"/>
      <protection locked="0"/>
    </xf>
    <xf numFmtId="0" fontId="11" fillId="3" borderId="7" xfId="0" applyFont="1" applyFill="1" applyBorder="1" applyAlignment="1" applyProtection="1">
      <alignment vertical="center" shrinkToFit="1"/>
      <protection locked="0"/>
    </xf>
    <xf numFmtId="0" fontId="11" fillId="3" borderId="22" xfId="0" applyFont="1" applyFill="1" applyBorder="1" applyAlignment="1" applyProtection="1">
      <alignment vertical="center" shrinkToFit="1"/>
      <protection locked="0"/>
    </xf>
    <xf numFmtId="0" fontId="11" fillId="3" borderId="23" xfId="0" applyFont="1" applyFill="1" applyBorder="1" applyAlignment="1" applyProtection="1">
      <alignment vertical="center" shrinkToFit="1"/>
      <protection locked="0"/>
    </xf>
    <xf numFmtId="0" fontId="11" fillId="3" borderId="24" xfId="0" applyFont="1" applyFill="1" applyBorder="1" applyAlignment="1" applyProtection="1">
      <alignment vertical="center" shrinkToFit="1"/>
      <protection locked="0"/>
    </xf>
    <xf numFmtId="0" fontId="26" fillId="0" borderId="54" xfId="0" applyFont="1" applyBorder="1" applyAlignment="1">
      <alignment vertical="center" wrapText="1"/>
    </xf>
    <xf numFmtId="0" fontId="26" fillId="0" borderId="56" xfId="0" applyFont="1" applyBorder="1" applyAlignment="1">
      <alignment vertical="center" wrapText="1"/>
    </xf>
    <xf numFmtId="0" fontId="26" fillId="0" borderId="55" xfId="0" applyFont="1" applyBorder="1" applyAlignment="1">
      <alignmen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shrinkToFit="1"/>
    </xf>
    <xf numFmtId="0" fontId="11" fillId="2" borderId="2" xfId="0" applyFont="1" applyFill="1" applyBorder="1" applyAlignment="1">
      <alignment horizontal="center" vertical="center" wrapText="1" shrinkToFi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8" fillId="3" borderId="22" xfId="0" applyFont="1" applyFill="1" applyBorder="1" applyAlignment="1" applyProtection="1">
      <alignment vertical="center" shrinkToFit="1"/>
    </xf>
    <xf numFmtId="0" fontId="18" fillId="3" borderId="23" xfId="0" applyFont="1" applyFill="1" applyBorder="1" applyAlignment="1" applyProtection="1">
      <alignment vertical="center" shrinkToFit="1"/>
    </xf>
    <xf numFmtId="0" fontId="18" fillId="3" borderId="24" xfId="0" applyFont="1" applyFill="1" applyBorder="1" applyAlignment="1" applyProtection="1">
      <alignment vertical="center" shrinkToFit="1"/>
    </xf>
    <xf numFmtId="0" fontId="12" fillId="0" borderId="54" xfId="0" applyFont="1" applyFill="1" applyBorder="1" applyAlignment="1">
      <alignment horizontal="center" vertical="center" wrapText="1"/>
    </xf>
    <xf numFmtId="0" fontId="12" fillId="0" borderId="55" xfId="0" applyFont="1" applyFill="1" applyBorder="1" applyAlignment="1">
      <alignment horizontal="center" vertical="center" wrapText="1"/>
    </xf>
    <xf numFmtId="0" fontId="17" fillId="0" borderId="0" xfId="0" applyFont="1" applyFill="1" applyAlignment="1">
      <alignment horizontal="center" vertical="center" textRotation="90"/>
    </xf>
    <xf numFmtId="0" fontId="26" fillId="0" borderId="54" xfId="0" applyFont="1" applyFill="1" applyBorder="1" applyAlignment="1">
      <alignment horizontal="left" vertical="center" wrapText="1"/>
    </xf>
    <xf numFmtId="0" fontId="26" fillId="0" borderId="55" xfId="0" applyFont="1" applyFill="1" applyBorder="1" applyAlignment="1">
      <alignment horizontal="left" vertical="center" wrapText="1"/>
    </xf>
    <xf numFmtId="0" fontId="15" fillId="0" borderId="0" xfId="0" applyFont="1">
      <alignment vertical="center"/>
    </xf>
    <xf numFmtId="0" fontId="11" fillId="2" borderId="8" xfId="0" applyFont="1" applyFill="1" applyBorder="1" applyAlignment="1">
      <alignment vertical="center" wrapText="1"/>
    </xf>
    <xf numFmtId="0" fontId="11" fillId="2" borderId="6" xfId="0" applyFont="1" applyFill="1" applyBorder="1" applyAlignment="1">
      <alignment vertical="center" wrapText="1"/>
    </xf>
    <xf numFmtId="0" fontId="11" fillId="2" borderId="7" xfId="0" applyFont="1" applyFill="1" applyBorder="1" applyAlignment="1">
      <alignment vertical="center" wrapText="1"/>
    </xf>
    <xf numFmtId="0" fontId="11" fillId="2" borderId="10" xfId="0" applyFont="1" applyFill="1" applyBorder="1" applyAlignment="1">
      <alignment vertical="center" wrapText="1"/>
    </xf>
    <xf numFmtId="0" fontId="11" fillId="2" borderId="11" xfId="0" applyFont="1" applyFill="1" applyBorder="1" applyAlignment="1">
      <alignment vertical="center" wrapText="1"/>
    </xf>
    <xf numFmtId="0" fontId="11" fillId="2" borderId="12" xfId="0" applyFont="1" applyFill="1" applyBorder="1" applyAlignment="1">
      <alignment vertical="center" wrapText="1"/>
    </xf>
    <xf numFmtId="0" fontId="14" fillId="3" borderId="1" xfId="0" applyFont="1" applyFill="1" applyBorder="1" applyAlignment="1" applyProtection="1">
      <alignment vertical="center" shrinkToFit="1"/>
      <protection locked="0"/>
    </xf>
    <xf numFmtId="0" fontId="17" fillId="0" borderId="0" xfId="0" applyFont="1" applyFill="1" applyBorder="1" applyAlignment="1">
      <alignment horizontal="center" vertical="center" textRotation="90"/>
    </xf>
    <xf numFmtId="0" fontId="10" fillId="8" borderId="0" xfId="0" applyFont="1" applyFill="1" applyAlignment="1">
      <alignment horizontal="right" vertical="center"/>
    </xf>
    <xf numFmtId="0" fontId="11" fillId="3" borderId="10" xfId="0" applyFont="1" applyFill="1" applyBorder="1" applyAlignment="1" applyProtection="1">
      <alignment vertical="center" shrinkToFit="1"/>
      <protection locked="0"/>
    </xf>
    <xf numFmtId="0" fontId="11" fillId="3" borderId="11" xfId="0" applyFont="1" applyFill="1" applyBorder="1" applyAlignment="1" applyProtection="1">
      <alignment vertical="center" shrinkToFit="1"/>
      <protection locked="0"/>
    </xf>
    <xf numFmtId="0" fontId="11" fillId="3" borderId="12" xfId="0" applyFont="1" applyFill="1" applyBorder="1" applyAlignment="1" applyProtection="1">
      <alignment vertical="center" shrinkToFit="1"/>
      <protection locked="0"/>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4" fillId="0" borderId="0" xfId="0" applyFont="1">
      <alignment vertical="center"/>
    </xf>
    <xf numFmtId="0" fontId="18" fillId="3" borderId="13" xfId="0" applyFont="1" applyFill="1" applyBorder="1" applyAlignment="1" applyProtection="1">
      <alignment vertical="center" shrinkToFit="1"/>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3" borderId="2" xfId="0" applyFont="1" applyFill="1" applyBorder="1" applyAlignment="1" applyProtection="1">
      <alignment vertical="center" shrinkToFit="1"/>
      <protection locked="0"/>
    </xf>
    <xf numFmtId="0" fontId="15" fillId="3" borderId="3" xfId="0" applyFont="1" applyFill="1" applyBorder="1" applyAlignment="1" applyProtection="1">
      <alignment vertical="center" shrinkToFit="1"/>
      <protection locked="0"/>
    </xf>
    <xf numFmtId="0" fontId="15" fillId="3" borderId="4" xfId="0" applyFont="1" applyFill="1" applyBorder="1" applyAlignment="1" applyProtection="1">
      <alignment vertical="center" shrinkToFit="1"/>
      <protection locked="0"/>
    </xf>
    <xf numFmtId="0" fontId="26" fillId="0" borderId="0" xfId="0" applyFont="1" applyBorder="1" applyAlignment="1">
      <alignment vertical="center" wrapText="1"/>
    </xf>
    <xf numFmtId="0" fontId="23" fillId="0" borderId="0" xfId="0" applyFont="1" applyFill="1" applyBorder="1">
      <alignment vertical="center"/>
    </xf>
    <xf numFmtId="0" fontId="37" fillId="2" borderId="2" xfId="0" applyFont="1" applyFill="1" applyBorder="1" applyAlignment="1">
      <alignment vertical="center" shrinkToFit="1"/>
    </xf>
    <xf numFmtId="0" fontId="37" fillId="2" borderId="3" xfId="0" applyFont="1" applyFill="1" applyBorder="1" applyAlignment="1">
      <alignment vertical="center" shrinkToFit="1"/>
    </xf>
    <xf numFmtId="0" fontId="11" fillId="2" borderId="22" xfId="0" applyFont="1" applyFill="1" applyBorder="1" applyAlignment="1">
      <alignment vertical="center" shrinkToFit="1"/>
    </xf>
    <xf numFmtId="0" fontId="11" fillId="2" borderId="24" xfId="0" applyFont="1" applyFill="1" applyBorder="1" applyAlignment="1">
      <alignment vertical="center" shrinkToFit="1"/>
    </xf>
    <xf numFmtId="0" fontId="11" fillId="2" borderId="19" xfId="0" applyFont="1" applyFill="1" applyBorder="1" applyAlignment="1">
      <alignment vertical="center" shrinkToFit="1"/>
    </xf>
    <xf numFmtId="0" fontId="11" fillId="2" borderId="21" xfId="0" applyFont="1" applyFill="1" applyBorder="1" applyAlignment="1">
      <alignment vertical="center" shrinkToFit="1"/>
    </xf>
    <xf numFmtId="0" fontId="11" fillId="2" borderId="67" xfId="0" applyFont="1" applyFill="1" applyBorder="1" applyAlignment="1">
      <alignment vertical="center" shrinkToFit="1"/>
    </xf>
    <xf numFmtId="0" fontId="11" fillId="2" borderId="68" xfId="0" applyFont="1" applyFill="1" applyBorder="1" applyAlignment="1">
      <alignment vertical="center" shrinkToFit="1"/>
    </xf>
    <xf numFmtId="0" fontId="11" fillId="2" borderId="27" xfId="0" applyFont="1" applyFill="1" applyBorder="1" applyAlignment="1">
      <alignment horizontal="center" vertical="center" shrinkToFit="1"/>
    </xf>
    <xf numFmtId="0" fontId="11" fillId="2" borderId="28" xfId="0" applyFont="1" applyFill="1" applyBorder="1" applyAlignment="1">
      <alignment horizontal="center" vertical="center" shrinkToFit="1"/>
    </xf>
    <xf numFmtId="0" fontId="11" fillId="2" borderId="27" xfId="0" applyFont="1" applyFill="1" applyBorder="1" applyAlignment="1">
      <alignment horizontal="center" vertical="center"/>
    </xf>
    <xf numFmtId="0" fontId="11" fillId="2" borderId="28" xfId="0" applyFont="1" applyFill="1" applyBorder="1" applyAlignment="1">
      <alignment horizontal="center" vertical="center"/>
    </xf>
    <xf numFmtId="0" fontId="36" fillId="0" borderId="54" xfId="0" applyFont="1" applyBorder="1" applyAlignment="1">
      <alignment vertical="center" wrapText="1"/>
    </xf>
    <xf numFmtId="0" fontId="36" fillId="0" borderId="56" xfId="0" applyFont="1" applyBorder="1" applyAlignment="1">
      <alignment vertical="center" wrapText="1"/>
    </xf>
    <xf numFmtId="0" fontId="36" fillId="0" borderId="55" xfId="0" applyFont="1" applyBorder="1" applyAlignment="1">
      <alignment vertical="center" wrapText="1"/>
    </xf>
    <xf numFmtId="0" fontId="23" fillId="0" borderId="0" xfId="0" applyFont="1" applyFill="1">
      <alignment vertical="center"/>
    </xf>
    <xf numFmtId="0" fontId="37" fillId="2" borderId="10" xfId="0" applyFont="1" applyFill="1" applyBorder="1" applyAlignment="1">
      <alignment vertical="center" shrinkToFit="1"/>
    </xf>
    <xf numFmtId="0" fontId="37" fillId="2" borderId="11" xfId="0" applyFont="1" applyFill="1" applyBorder="1" applyAlignment="1">
      <alignment vertical="center" shrinkToFit="1"/>
    </xf>
    <xf numFmtId="0" fontId="37" fillId="2" borderId="12" xfId="0" applyFont="1" applyFill="1" applyBorder="1" applyAlignment="1">
      <alignment vertical="center" shrinkToFit="1"/>
    </xf>
    <xf numFmtId="0" fontId="22" fillId="9" borderId="2" xfId="0" applyFont="1" applyFill="1" applyBorder="1" applyAlignment="1" applyProtection="1">
      <alignment vertical="center" shrinkToFit="1"/>
      <protection locked="0"/>
    </xf>
    <xf numFmtId="0" fontId="22" fillId="9" borderId="4" xfId="0" applyFont="1" applyFill="1" applyBorder="1" applyAlignment="1" applyProtection="1">
      <alignment vertical="center" shrinkToFit="1"/>
      <protection locked="0"/>
    </xf>
    <xf numFmtId="0" fontId="11" fillId="2" borderId="8" xfId="0" applyFont="1" applyFill="1" applyBorder="1" applyAlignment="1">
      <alignment vertical="center" shrinkToFit="1"/>
    </xf>
    <xf numFmtId="0" fontId="11" fillId="2" borderId="7" xfId="0" applyFont="1" applyFill="1" applyBorder="1" applyAlignment="1">
      <alignment vertical="center" shrinkToFit="1"/>
    </xf>
    <xf numFmtId="0" fontId="11" fillId="2" borderId="10" xfId="0" applyFont="1" applyFill="1" applyBorder="1" applyAlignment="1">
      <alignment vertical="center" shrinkToFit="1"/>
    </xf>
    <xf numFmtId="0" fontId="11" fillId="2" borderId="12" xfId="0" applyFont="1" applyFill="1" applyBorder="1" applyAlignment="1">
      <alignment vertical="center" shrinkToFit="1"/>
    </xf>
    <xf numFmtId="0" fontId="15" fillId="0" borderId="6" xfId="0" applyFont="1" applyBorder="1" applyAlignment="1">
      <alignment vertical="top"/>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11" fillId="2" borderId="4" xfId="0" applyFont="1" applyFill="1" applyBorder="1" applyAlignment="1">
      <alignment vertical="center" shrinkToFit="1"/>
    </xf>
    <xf numFmtId="0" fontId="11" fillId="2" borderId="29" xfId="0" applyFont="1" applyFill="1" applyBorder="1" applyAlignment="1">
      <alignment vertical="center" shrinkToFit="1"/>
    </xf>
    <xf numFmtId="0" fontId="11" fillId="2" borderId="31" xfId="0" applyFont="1" applyFill="1" applyBorder="1" applyAlignment="1">
      <alignment vertical="center" shrinkToFit="1"/>
    </xf>
    <xf numFmtId="0" fontId="11" fillId="2" borderId="30" xfId="0" applyFont="1" applyFill="1" applyBorder="1" applyAlignment="1">
      <alignment vertical="center" shrinkToFit="1"/>
    </xf>
    <xf numFmtId="0" fontId="8" fillId="0" borderId="57" xfId="0" applyFont="1" applyFill="1" applyBorder="1" applyAlignment="1">
      <alignment horizontal="right" vertical="center" textRotation="90"/>
    </xf>
    <xf numFmtId="0" fontId="11" fillId="2" borderId="2"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1" xfId="0" applyFont="1" applyFill="1" applyBorder="1" applyAlignment="1">
      <alignment horizontal="center" vertical="center" shrinkToFit="1"/>
    </xf>
    <xf numFmtId="0" fontId="42" fillId="2" borderId="77" xfId="0" applyFont="1" applyFill="1" applyBorder="1" applyAlignment="1">
      <alignment vertical="center" shrinkToFit="1"/>
    </xf>
    <xf numFmtId="0" fontId="42" fillId="2" borderId="78" xfId="0" applyFont="1" applyFill="1" applyBorder="1" applyAlignment="1">
      <alignment vertical="center" shrinkToFit="1"/>
    </xf>
    <xf numFmtId="176" fontId="41" fillId="6" borderId="75" xfId="0" applyNumberFormat="1" applyFont="1" applyFill="1" applyBorder="1" applyAlignment="1">
      <alignment vertical="center" shrinkToFit="1"/>
    </xf>
    <xf numFmtId="176" fontId="41" fillId="6" borderId="76" xfId="0" applyNumberFormat="1" applyFont="1" applyFill="1" applyBorder="1" applyAlignment="1">
      <alignment vertical="center" shrinkToFit="1"/>
    </xf>
    <xf numFmtId="0" fontId="11" fillId="2" borderId="58" xfId="0" applyFont="1" applyFill="1" applyBorder="1">
      <alignment vertical="center"/>
    </xf>
    <xf numFmtId="0" fontId="11" fillId="2" borderId="59" xfId="0" applyFont="1" applyFill="1" applyBorder="1">
      <alignment vertical="center"/>
    </xf>
    <xf numFmtId="0" fontId="11" fillId="2" borderId="60" xfId="0" applyFont="1" applyFill="1" applyBorder="1">
      <alignment vertical="center"/>
    </xf>
    <xf numFmtId="0" fontId="11" fillId="2" borderId="66" xfId="0" applyFont="1" applyFill="1" applyBorder="1" applyAlignment="1">
      <alignment vertical="center" shrinkToFit="1"/>
    </xf>
    <xf numFmtId="0" fontId="11" fillId="2" borderId="13" xfId="0" applyFont="1" applyFill="1" applyBorder="1" applyAlignment="1">
      <alignment horizontal="center" vertical="center"/>
    </xf>
    <xf numFmtId="0" fontId="11" fillId="2" borderId="19" xfId="0" applyFont="1" applyFill="1" applyBorder="1">
      <alignment vertical="center"/>
    </xf>
    <xf numFmtId="0" fontId="11" fillId="2" borderId="20" xfId="0" applyFont="1" applyFill="1" applyBorder="1">
      <alignment vertical="center"/>
    </xf>
    <xf numFmtId="0" fontId="11" fillId="2" borderId="21" xfId="0" applyFont="1" applyFill="1" applyBorder="1">
      <alignment vertical="center"/>
    </xf>
    <xf numFmtId="0" fontId="11" fillId="2" borderId="8" xfId="0" applyFont="1" applyFill="1" applyBorder="1">
      <alignment vertical="center"/>
    </xf>
    <xf numFmtId="0" fontId="11" fillId="2" borderId="6" xfId="0" applyFont="1" applyFill="1" applyBorder="1">
      <alignment vertical="center"/>
    </xf>
    <xf numFmtId="0" fontId="11" fillId="2" borderId="7" xfId="0" applyFont="1" applyFill="1" applyBorder="1">
      <alignment vertical="center"/>
    </xf>
    <xf numFmtId="0" fontId="11" fillId="2" borderId="63" xfId="0" applyFont="1" applyFill="1" applyBorder="1">
      <alignment vertical="center"/>
    </xf>
    <xf numFmtId="0" fontId="11" fillId="2" borderId="64" xfId="0" applyFont="1" applyFill="1" applyBorder="1">
      <alignment vertical="center"/>
    </xf>
    <xf numFmtId="0" fontId="11" fillId="2" borderId="65" xfId="0" applyFont="1" applyFill="1" applyBorder="1">
      <alignment vertical="center"/>
    </xf>
    <xf numFmtId="0" fontId="11" fillId="2" borderId="10" xfId="0" applyFont="1" applyFill="1" applyBorder="1">
      <alignment vertical="center"/>
    </xf>
    <xf numFmtId="0" fontId="11" fillId="2" borderId="11" xfId="0" applyFont="1" applyFill="1" applyBorder="1">
      <alignment vertical="center"/>
    </xf>
    <xf numFmtId="0" fontId="11" fillId="2" borderId="12" xfId="0" applyFont="1" applyFill="1" applyBorder="1">
      <alignment vertical="center"/>
    </xf>
    <xf numFmtId="0" fontId="11" fillId="2" borderId="22" xfId="0" applyFont="1" applyFill="1" applyBorder="1">
      <alignment vertical="center"/>
    </xf>
    <xf numFmtId="0" fontId="11" fillId="2" borderId="23" xfId="0" applyFont="1" applyFill="1" applyBorder="1">
      <alignment vertical="center"/>
    </xf>
    <xf numFmtId="0" fontId="11" fillId="2" borderId="24" xfId="0" applyFont="1" applyFill="1" applyBorder="1">
      <alignment vertical="center"/>
    </xf>
    <xf numFmtId="0" fontId="17" fillId="0" borderId="57" xfId="0" applyFont="1" applyFill="1" applyBorder="1" applyAlignment="1">
      <alignment horizontal="center" vertical="center" textRotation="90"/>
    </xf>
    <xf numFmtId="0" fontId="26" fillId="0" borderId="54" xfId="0" applyFont="1" applyBorder="1" applyAlignment="1">
      <alignment vertical="top" wrapText="1"/>
    </xf>
    <xf numFmtId="0" fontId="26" fillId="0" borderId="55" xfId="0" applyFont="1" applyBorder="1" applyAlignment="1">
      <alignment vertical="top" wrapText="1"/>
    </xf>
    <xf numFmtId="0" fontId="11" fillId="0" borderId="79" xfId="0" applyFont="1" applyBorder="1">
      <alignment vertical="center"/>
    </xf>
    <xf numFmtId="0" fontId="11" fillId="0" borderId="0" xfId="0" applyFont="1">
      <alignment vertical="center"/>
    </xf>
    <xf numFmtId="0" fontId="44" fillId="2" borderId="38" xfId="0" applyFont="1" applyFill="1" applyBorder="1" applyAlignment="1">
      <alignment vertical="center" wrapText="1"/>
    </xf>
    <xf numFmtId="0" fontId="44" fillId="2" borderId="41" xfId="0" applyFont="1" applyFill="1" applyBorder="1" applyAlignment="1">
      <alignment vertical="center" wrapText="1"/>
    </xf>
    <xf numFmtId="0" fontId="44" fillId="2" borderId="43" xfId="0" applyFont="1" applyFill="1" applyBorder="1" applyAlignment="1">
      <alignment vertical="center" wrapText="1"/>
    </xf>
    <xf numFmtId="0" fontId="44" fillId="2" borderId="45" xfId="0" applyFont="1" applyFill="1" applyBorder="1" applyAlignment="1">
      <alignment vertical="center" wrapText="1"/>
    </xf>
    <xf numFmtId="177" fontId="41" fillId="6" borderId="75" xfId="0" applyNumberFormat="1" applyFont="1" applyFill="1" applyBorder="1" applyAlignment="1">
      <alignment vertical="center" shrinkToFit="1"/>
    </xf>
    <xf numFmtId="177" fontId="41" fillId="6" borderId="76" xfId="0" applyNumberFormat="1" applyFont="1" applyFill="1" applyBorder="1" applyAlignment="1">
      <alignment vertical="center" shrinkToFit="1"/>
    </xf>
    <xf numFmtId="0" fontId="42" fillId="2" borderId="73" xfId="0" applyFont="1" applyFill="1" applyBorder="1" applyAlignment="1">
      <alignment vertical="center" shrinkToFit="1"/>
    </xf>
    <xf numFmtId="0" fontId="42" fillId="2" borderId="74" xfId="0" applyFont="1" applyFill="1" applyBorder="1" applyAlignment="1">
      <alignment vertical="center" shrinkToFit="1"/>
    </xf>
    <xf numFmtId="0" fontId="42" fillId="2" borderId="73" xfId="0" applyFont="1" applyFill="1" applyBorder="1" applyAlignment="1">
      <alignment vertical="center" wrapText="1" shrinkToFit="1"/>
    </xf>
    <xf numFmtId="0" fontId="42" fillId="2" borderId="71" xfId="0" applyFont="1" applyFill="1" applyBorder="1" applyAlignment="1">
      <alignment vertical="center" shrinkToFit="1"/>
    </xf>
    <xf numFmtId="0" fontId="42" fillId="2" borderId="72" xfId="0" applyFont="1" applyFill="1" applyBorder="1" applyAlignment="1">
      <alignment vertical="center" shrinkToFit="1"/>
    </xf>
    <xf numFmtId="176" fontId="15" fillId="0" borderId="1" xfId="0" applyNumberFormat="1" applyFont="1" applyBorder="1" applyAlignment="1">
      <alignment horizontal="center" vertical="center"/>
    </xf>
    <xf numFmtId="0" fontId="15" fillId="5" borderId="2" xfId="0" applyFont="1" applyFill="1" applyBorder="1">
      <alignment vertical="center"/>
    </xf>
    <xf numFmtId="0" fontId="15" fillId="5" borderId="3" xfId="0" applyFont="1" applyFill="1" applyBorder="1">
      <alignment vertical="center"/>
    </xf>
    <xf numFmtId="0" fontId="15" fillId="5" borderId="4" xfId="0" applyFont="1" applyFill="1" applyBorder="1">
      <alignment vertical="center"/>
    </xf>
    <xf numFmtId="176" fontId="15" fillId="10" borderId="2" xfId="0" applyNumberFormat="1" applyFont="1" applyFill="1" applyBorder="1" applyAlignment="1">
      <alignment horizontal="center" vertical="center" wrapText="1"/>
    </xf>
    <xf numFmtId="176" fontId="15" fillId="10" borderId="4" xfId="0" applyNumberFormat="1" applyFont="1" applyFill="1" applyBorder="1" applyAlignment="1">
      <alignment horizontal="center" vertical="center" wrapText="1"/>
    </xf>
    <xf numFmtId="0" fontId="24" fillId="0" borderId="0" xfId="0" applyFont="1" applyBorder="1" applyAlignment="1">
      <alignment horizontal="left" vertical="center" wrapText="1"/>
    </xf>
    <xf numFmtId="0" fontId="25" fillId="10" borderId="2" xfId="0" applyFont="1" applyFill="1" applyBorder="1">
      <alignment vertical="center"/>
    </xf>
    <xf numFmtId="0" fontId="25" fillId="10" borderId="4" xfId="0" applyFont="1" applyFill="1" applyBorder="1">
      <alignment vertical="center"/>
    </xf>
    <xf numFmtId="0" fontId="25" fillId="0" borderId="1" xfId="0" applyFont="1" applyFill="1" applyBorder="1" applyAlignment="1">
      <alignment vertical="center" shrinkToFit="1"/>
    </xf>
    <xf numFmtId="0" fontId="25" fillId="0" borderId="2" xfId="0" applyFont="1" applyFill="1" applyBorder="1" applyAlignment="1">
      <alignment vertical="center" shrinkToFit="1"/>
    </xf>
    <xf numFmtId="0" fontId="25" fillId="0" borderId="4" xfId="0" applyFont="1" applyFill="1" applyBorder="1" applyAlignment="1">
      <alignment vertical="center" shrinkToFit="1"/>
    </xf>
    <xf numFmtId="176" fontId="15" fillId="0" borderId="2" xfId="0" applyNumberFormat="1" applyFont="1" applyFill="1" applyBorder="1" applyAlignment="1">
      <alignment vertical="center" wrapText="1"/>
    </xf>
    <xf numFmtId="176" fontId="15" fillId="0" borderId="3" xfId="0" applyNumberFormat="1" applyFont="1" applyFill="1" applyBorder="1" applyAlignment="1">
      <alignment vertical="center" wrapText="1"/>
    </xf>
    <xf numFmtId="176" fontId="15" fillId="0" borderId="4" xfId="0" applyNumberFormat="1" applyFont="1" applyFill="1" applyBorder="1" applyAlignment="1">
      <alignment vertical="center" wrapText="1"/>
    </xf>
    <xf numFmtId="0" fontId="15" fillId="5" borderId="17" xfId="0" applyFont="1" applyFill="1" applyBorder="1">
      <alignment vertical="center"/>
    </xf>
    <xf numFmtId="0" fontId="15" fillId="5" borderId="16" xfId="0" applyFont="1" applyFill="1" applyBorder="1">
      <alignment vertical="center"/>
    </xf>
    <xf numFmtId="0" fontId="15" fillId="5" borderId="13" xfId="0" applyFont="1" applyFill="1" applyBorder="1">
      <alignment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shrinkToFit="1"/>
    </xf>
    <xf numFmtId="0" fontId="25" fillId="0" borderId="2" xfId="0" applyFont="1" applyFill="1" applyBorder="1">
      <alignment vertical="center"/>
    </xf>
    <xf numFmtId="0" fontId="25" fillId="0" borderId="4" xfId="0" applyFont="1" applyFill="1" applyBorder="1">
      <alignment vertical="center"/>
    </xf>
    <xf numFmtId="0" fontId="25" fillId="10" borderId="1" xfId="0" applyFont="1" applyFill="1" applyBorder="1" applyAlignment="1">
      <alignment vertical="center" shrinkToFit="1"/>
    </xf>
    <xf numFmtId="0" fontId="45" fillId="10" borderId="2" xfId="0" applyFont="1" applyFill="1" applyBorder="1" applyAlignment="1">
      <alignment vertical="center" shrinkToFit="1"/>
    </xf>
    <xf numFmtId="0" fontId="45" fillId="10" borderId="4" xfId="0" applyFont="1" applyFill="1" applyBorder="1" applyAlignment="1">
      <alignment vertical="center" shrinkToFit="1"/>
    </xf>
    <xf numFmtId="0" fontId="45" fillId="0" borderId="2" xfId="0" applyFont="1" applyFill="1" applyBorder="1" applyAlignment="1">
      <alignment vertical="center" shrinkToFit="1"/>
    </xf>
    <xf numFmtId="0" fontId="45" fillId="0" borderId="4" xfId="0" applyFont="1" applyFill="1" applyBorder="1" applyAlignment="1">
      <alignment vertical="center" shrinkToFit="1"/>
    </xf>
    <xf numFmtId="176" fontId="15" fillId="10" borderId="2" xfId="0" applyNumberFormat="1" applyFont="1" applyFill="1" applyBorder="1" applyAlignment="1">
      <alignment horizontal="center" vertical="center"/>
    </xf>
    <xf numFmtId="176" fontId="15" fillId="10" borderId="4" xfId="0" applyNumberFormat="1" applyFont="1" applyFill="1" applyBorder="1" applyAlignment="1">
      <alignment horizontal="center" vertical="center"/>
    </xf>
    <xf numFmtId="0" fontId="15" fillId="5" borderId="8"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15" fillId="5" borderId="10" xfId="0" applyFont="1" applyFill="1" applyBorder="1" applyAlignment="1">
      <alignment vertical="center" wrapText="1"/>
    </xf>
    <xf numFmtId="0" fontId="15" fillId="5" borderId="11" xfId="0" applyFont="1" applyFill="1" applyBorder="1" applyAlignment="1">
      <alignment vertical="center" wrapText="1"/>
    </xf>
    <xf numFmtId="0" fontId="15" fillId="5" borderId="12" xfId="0" applyFont="1" applyFill="1" applyBorder="1" applyAlignment="1">
      <alignment vertical="center" wrapText="1"/>
    </xf>
    <xf numFmtId="0" fontId="15" fillId="5" borderId="17" xfId="0" applyFont="1" applyFill="1" applyBorder="1" applyAlignment="1">
      <alignment vertical="center" shrinkToFit="1"/>
    </xf>
    <xf numFmtId="0" fontId="15" fillId="5" borderId="16" xfId="0" applyFont="1" applyFill="1" applyBorder="1" applyAlignment="1">
      <alignment vertical="center" shrinkToFit="1"/>
    </xf>
    <xf numFmtId="0" fontId="15" fillId="5" borderId="13" xfId="0" applyFont="1" applyFill="1" applyBorder="1" applyAlignment="1">
      <alignment vertical="center" shrinkToFit="1"/>
    </xf>
    <xf numFmtId="0" fontId="11" fillId="0" borderId="3" xfId="0" applyFont="1" applyBorder="1">
      <alignment vertical="center"/>
    </xf>
    <xf numFmtId="0" fontId="11" fillId="0" borderId="4" xfId="0" applyFont="1" applyBorder="1">
      <alignment vertical="center"/>
    </xf>
    <xf numFmtId="0" fontId="11" fillId="10" borderId="3" xfId="0" applyFont="1" applyFill="1" applyBorder="1">
      <alignment vertical="center"/>
    </xf>
    <xf numFmtId="0" fontId="11" fillId="10" borderId="4" xfId="0" applyFont="1" applyFill="1" applyBorder="1">
      <alignment vertical="center"/>
    </xf>
    <xf numFmtId="0" fontId="15" fillId="5" borderId="1" xfId="0" applyFont="1" applyFill="1" applyBorder="1">
      <alignment vertical="center"/>
    </xf>
    <xf numFmtId="176" fontId="15" fillId="10" borderId="1" xfId="0" applyNumberFormat="1" applyFont="1" applyFill="1" applyBorder="1" applyAlignment="1">
      <alignment horizontal="center" vertical="center"/>
    </xf>
    <xf numFmtId="0" fontId="11" fillId="2" borderId="17"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7" xfId="0" applyFont="1" applyFill="1" applyBorder="1" applyAlignment="1">
      <alignment horizontal="center" vertical="center"/>
    </xf>
    <xf numFmtId="0" fontId="11" fillId="2" borderId="16" xfId="0" applyFont="1" applyFill="1" applyBorder="1" applyAlignment="1">
      <alignment horizontal="center" vertical="center"/>
    </xf>
    <xf numFmtId="0" fontId="25" fillId="10" borderId="2" xfId="0" applyFont="1" applyFill="1" applyBorder="1" applyAlignment="1">
      <alignment vertical="center" shrinkToFit="1"/>
    </xf>
    <xf numFmtId="0" fontId="25" fillId="10" borderId="4" xfId="0" applyFont="1" applyFill="1" applyBorder="1" applyAlignment="1">
      <alignment vertical="center" shrinkToFit="1"/>
    </xf>
    <xf numFmtId="0" fontId="45" fillId="10" borderId="1" xfId="0" applyFont="1" applyFill="1" applyBorder="1">
      <alignment vertical="center"/>
    </xf>
    <xf numFmtId="0" fontId="45" fillId="0" borderId="1" xfId="0" applyFont="1" applyFill="1" applyBorder="1">
      <alignment vertical="center"/>
    </xf>
    <xf numFmtId="0" fontId="25" fillId="4" borderId="2"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1" xfId="0" applyFont="1" applyFill="1" applyBorder="1" applyAlignment="1">
      <alignment horizontal="center" vertical="center"/>
    </xf>
    <xf numFmtId="0" fontId="45" fillId="10" borderId="1" xfId="0" applyFont="1" applyFill="1" applyBorder="1" applyAlignment="1">
      <alignment vertical="center" shrinkToFit="1"/>
    </xf>
    <xf numFmtId="0" fontId="45" fillId="0" borderId="1" xfId="0" applyFont="1" applyFill="1" applyBorder="1" applyAlignment="1">
      <alignment vertical="center" shrinkToFit="1"/>
    </xf>
    <xf numFmtId="178" fontId="25" fillId="0" borderId="17" xfId="0" applyNumberFormat="1" applyFont="1" applyFill="1" applyBorder="1">
      <alignment vertical="center"/>
    </xf>
    <xf numFmtId="178" fontId="25" fillId="0" borderId="13" xfId="0" applyNumberFormat="1" applyFont="1" applyFill="1" applyBorder="1">
      <alignment vertical="center"/>
    </xf>
    <xf numFmtId="0" fontId="25" fillId="0" borderId="8" xfId="0" applyFont="1" applyFill="1" applyBorder="1" applyAlignment="1">
      <alignment vertical="center" shrinkToFit="1"/>
    </xf>
    <xf numFmtId="0" fontId="25" fillId="0" borderId="6" xfId="0" applyFont="1" applyFill="1" applyBorder="1" applyAlignment="1">
      <alignment vertical="center" shrinkToFit="1"/>
    </xf>
    <xf numFmtId="0" fontId="25" fillId="0" borderId="7" xfId="0" applyFont="1" applyFill="1" applyBorder="1" applyAlignment="1">
      <alignment vertical="center" shrinkToFit="1"/>
    </xf>
    <xf numFmtId="0" fontId="25" fillId="0" borderId="10" xfId="0" applyFont="1" applyFill="1" applyBorder="1" applyAlignment="1">
      <alignment vertical="center" shrinkToFit="1"/>
    </xf>
    <xf numFmtId="0" fontId="25" fillId="0" borderId="11" xfId="0" applyFont="1" applyFill="1" applyBorder="1" applyAlignment="1">
      <alignment vertical="center" shrinkToFit="1"/>
    </xf>
    <xf numFmtId="0" fontId="25" fillId="0" borderId="12" xfId="0" applyFont="1" applyFill="1" applyBorder="1" applyAlignment="1">
      <alignment vertical="center" shrinkToFit="1"/>
    </xf>
    <xf numFmtId="176" fontId="15" fillId="10" borderId="1" xfId="0" applyNumberFormat="1" applyFont="1" applyFill="1" applyBorder="1" applyAlignment="1">
      <alignment vertical="center" wrapText="1"/>
    </xf>
    <xf numFmtId="176" fontId="15" fillId="10" borderId="1" xfId="0" applyNumberFormat="1" applyFont="1" applyFill="1" applyBorder="1">
      <alignment vertical="center"/>
    </xf>
    <xf numFmtId="176" fontId="11" fillId="0" borderId="1" xfId="0" applyNumberFormat="1" applyFont="1" applyBorder="1" applyAlignment="1">
      <alignment horizontal="center" vertical="center"/>
    </xf>
    <xf numFmtId="176" fontId="11" fillId="10" borderId="1" xfId="0" quotePrefix="1" applyNumberFormat="1" applyFont="1" applyFill="1" applyBorder="1" applyAlignment="1">
      <alignment horizontal="center" vertical="center"/>
    </xf>
    <xf numFmtId="176" fontId="11" fillId="10" borderId="1" xfId="0" applyNumberFormat="1" applyFont="1" applyFill="1" applyBorder="1" applyAlignment="1">
      <alignment horizontal="center" vertical="center"/>
    </xf>
    <xf numFmtId="0" fontId="15" fillId="5" borderId="69" xfId="0" applyFont="1" applyFill="1" applyBorder="1">
      <alignment vertical="center"/>
    </xf>
    <xf numFmtId="0" fontId="15" fillId="5" borderId="70" xfId="0" applyFont="1" applyFill="1" applyBorder="1">
      <alignment vertical="center"/>
    </xf>
    <xf numFmtId="0" fontId="15" fillId="5" borderId="2" xfId="0" applyFont="1" applyFill="1" applyBorder="1" applyAlignment="1">
      <alignment vertical="center"/>
    </xf>
    <xf numFmtId="0" fontId="15" fillId="5" borderId="3" xfId="0" applyFont="1" applyFill="1" applyBorder="1" applyAlignment="1">
      <alignment vertical="center"/>
    </xf>
    <xf numFmtId="0" fontId="15" fillId="5" borderId="4" xfId="0" applyFont="1" applyFill="1" applyBorder="1" applyAlignment="1">
      <alignment vertical="center"/>
    </xf>
    <xf numFmtId="0" fontId="15" fillId="5" borderId="1" xfId="0" applyFont="1" applyFill="1" applyBorder="1" applyAlignment="1">
      <alignment horizontal="center" vertical="center" shrinkToFit="1"/>
    </xf>
    <xf numFmtId="0" fontId="15" fillId="5" borderId="1" xfId="0" applyFont="1" applyFill="1" applyBorder="1" applyAlignment="1">
      <alignment vertical="center" wrapText="1"/>
    </xf>
    <xf numFmtId="0" fontId="15" fillId="2" borderId="1" xfId="0" applyFont="1" applyFill="1" applyBorder="1" applyAlignment="1">
      <alignment horizontal="center" vertical="center" wrapText="1"/>
    </xf>
    <xf numFmtId="0" fontId="11" fillId="0" borderId="0" xfId="0" applyFont="1" applyAlignment="1">
      <alignment vertical="center" wrapText="1"/>
    </xf>
    <xf numFmtId="0" fontId="15" fillId="5" borderId="14" xfId="0" applyFont="1" applyFill="1" applyBorder="1" applyAlignment="1">
      <alignment horizontal="center" vertical="center"/>
    </xf>
    <xf numFmtId="0" fontId="15" fillId="5" borderId="13" xfId="0" applyFont="1" applyFill="1" applyBorder="1" applyAlignment="1">
      <alignment horizontal="center" vertical="center"/>
    </xf>
    <xf numFmtId="0" fontId="15" fillId="0" borderId="14" xfId="0" applyFont="1" applyBorder="1" applyAlignment="1">
      <alignment horizontal="center" vertical="center"/>
    </xf>
    <xf numFmtId="0" fontId="15" fillId="0" borderId="13" xfId="0" applyFont="1" applyBorder="1" applyAlignment="1">
      <alignment horizontal="center" vertical="center"/>
    </xf>
    <xf numFmtId="0" fontId="15" fillId="10" borderId="14" xfId="0" applyFont="1" applyFill="1" applyBorder="1" applyAlignment="1">
      <alignment horizontal="center" vertical="center"/>
    </xf>
    <xf numFmtId="0" fontId="15" fillId="10" borderId="13" xfId="0" applyFont="1" applyFill="1" applyBorder="1" applyAlignment="1">
      <alignment horizontal="center" vertical="center"/>
    </xf>
  </cellXfs>
  <cellStyles count="1">
    <cellStyle name="標準" xfId="0" builtinId="0"/>
  </cellStyles>
  <dxfs count="7">
    <dxf>
      <font>
        <color theme="0"/>
      </font>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66FFFF"/>
      <color rgb="FFCCFFCC"/>
      <color rgb="FFFFFFCC"/>
      <color rgb="FFFFFF99"/>
      <color rgb="FFFFFF66"/>
      <color rgb="FFDDDDDD"/>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14</xdr:col>
      <xdr:colOff>184812</xdr:colOff>
      <xdr:row>83</xdr:row>
      <xdr:rowOff>47625</xdr:rowOff>
    </xdr:from>
    <xdr:to>
      <xdr:col>14</xdr:col>
      <xdr:colOff>4485975</xdr:colOff>
      <xdr:row>93</xdr:row>
      <xdr:rowOff>28575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7642887" y="18164175"/>
          <a:ext cx="4301163" cy="1676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171450</xdr:colOff>
      <xdr:row>103</xdr:row>
      <xdr:rowOff>85725</xdr:rowOff>
    </xdr:from>
    <xdr:to>
      <xdr:col>18</xdr:col>
      <xdr:colOff>659776</xdr:colOff>
      <xdr:row>115</xdr:row>
      <xdr:rowOff>194700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8067675" y="27260550"/>
          <a:ext cx="5508001" cy="2976000"/>
        </a:xfrm>
        <a:prstGeom prst="rect">
          <a:avLst/>
        </a:prstGeom>
        <a:noFill/>
        <a:ln w="1">
          <a:noFill/>
          <a:miter lim="800000"/>
          <a:headEnd/>
          <a:tailEnd type="none" w="med" len="med"/>
        </a:ln>
        <a:effectLst/>
      </xdr:spPr>
    </xdr:pic>
    <xdr:clientData/>
  </xdr:twoCellAnchor>
  <xdr:twoCellAnchor editAs="oneCell">
    <xdr:from>
      <xdr:col>16</xdr:col>
      <xdr:colOff>2</xdr:colOff>
      <xdr:row>116</xdr:row>
      <xdr:rowOff>38100</xdr:rowOff>
    </xdr:from>
    <xdr:to>
      <xdr:col>17</xdr:col>
      <xdr:colOff>327102</xdr:colOff>
      <xdr:row>129</xdr:row>
      <xdr:rowOff>81523</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8077202" y="30327600"/>
          <a:ext cx="4480000" cy="3139048"/>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42"/>
  <sheetViews>
    <sheetView showGridLines="0" tabSelected="1" view="pageBreakPreview" zoomScaleNormal="100" zoomScaleSheetLayoutView="100" workbookViewId="0">
      <selection sqref="A1:J1"/>
    </sheetView>
  </sheetViews>
  <sheetFormatPr defaultRowHeight="12" x14ac:dyDescent="0.15"/>
  <cols>
    <col min="1" max="1" width="0.625" style="98" customWidth="1"/>
    <col min="2" max="2" width="3.375" style="5" customWidth="1"/>
    <col min="3" max="3" width="9" style="5"/>
    <col min="4" max="4" width="14.375" style="5" customWidth="1"/>
    <col min="5" max="5" width="7.25" style="5" customWidth="1"/>
    <col min="6" max="6" width="9.625" style="5" customWidth="1"/>
    <col min="7" max="7" width="9" style="5"/>
    <col min="8" max="10" width="8.75" style="5" customWidth="1"/>
    <col min="11" max="11" width="8.75" style="98" customWidth="1"/>
    <col min="12" max="12" width="7.25" style="98" customWidth="1"/>
    <col min="13" max="13" width="0.75" style="98" customWidth="1"/>
    <col min="14" max="20" width="9" style="183"/>
    <col min="21" max="16384" width="9" style="98"/>
  </cols>
  <sheetData>
    <row r="1" spans="1:20" s="108" customFormat="1" ht="27" customHeight="1" x14ac:dyDescent="0.15">
      <c r="A1" s="262" t="s">
        <v>449</v>
      </c>
      <c r="B1" s="262"/>
      <c r="C1" s="262"/>
      <c r="D1" s="262"/>
      <c r="E1" s="262"/>
      <c r="F1" s="262"/>
      <c r="G1" s="262"/>
      <c r="H1" s="262"/>
      <c r="I1" s="262"/>
      <c r="J1" s="262"/>
      <c r="K1" s="263" t="s">
        <v>512</v>
      </c>
      <c r="L1" s="263"/>
      <c r="M1" s="80"/>
      <c r="N1" s="182"/>
      <c r="O1" s="182"/>
      <c r="P1" s="182"/>
      <c r="Q1" s="182"/>
      <c r="R1" s="182"/>
      <c r="S1" s="182"/>
      <c r="T1" s="182"/>
    </row>
    <row r="2" spans="1:20" ht="7.5" customHeight="1" x14ac:dyDescent="0.15">
      <c r="A2" s="5"/>
      <c r="K2" s="99"/>
      <c r="M2" s="5"/>
    </row>
    <row r="3" spans="1:20" s="172" customFormat="1" ht="82.5" customHeight="1" thickBot="1" x14ac:dyDescent="0.2">
      <c r="B3" s="288" t="s">
        <v>508</v>
      </c>
      <c r="C3" s="289"/>
      <c r="D3" s="289"/>
      <c r="E3" s="289"/>
      <c r="F3" s="289"/>
      <c r="G3" s="289"/>
      <c r="H3" s="289"/>
      <c r="I3" s="289"/>
      <c r="J3" s="289"/>
      <c r="K3" s="289"/>
      <c r="L3" s="290"/>
      <c r="M3" s="171"/>
      <c r="N3" s="43"/>
      <c r="O3" s="43"/>
      <c r="P3" s="43"/>
      <c r="Q3" s="43"/>
      <c r="R3" s="43"/>
      <c r="S3" s="43"/>
      <c r="T3" s="43"/>
    </row>
    <row r="4" spans="1:20" s="228" customFormat="1" ht="3.75" customHeight="1" x14ac:dyDescent="0.15">
      <c r="K4" s="100"/>
      <c r="N4" s="43"/>
      <c r="O4" s="43"/>
      <c r="P4" s="43"/>
      <c r="Q4" s="43"/>
      <c r="R4" s="43"/>
      <c r="S4" s="43"/>
      <c r="T4" s="43"/>
    </row>
    <row r="5" spans="1:20" s="81" customFormat="1" ht="27" customHeight="1" thickBot="1" x14ac:dyDescent="0.2">
      <c r="B5" s="284" t="s">
        <v>500</v>
      </c>
      <c r="C5" s="285"/>
      <c r="D5" s="285"/>
      <c r="E5" s="285"/>
      <c r="F5" s="285"/>
      <c r="G5" s="285"/>
      <c r="H5" s="285"/>
      <c r="I5" s="285"/>
      <c r="J5" s="285"/>
      <c r="K5" s="285"/>
      <c r="L5" s="286"/>
      <c r="N5" s="43"/>
      <c r="O5" s="43"/>
      <c r="P5" s="43"/>
      <c r="Q5" s="43"/>
      <c r="R5" s="43"/>
      <c r="S5" s="43"/>
      <c r="T5" s="43"/>
    </row>
    <row r="6" spans="1:20" s="81" customFormat="1" ht="19.5" customHeight="1" x14ac:dyDescent="0.15">
      <c r="B6" s="275" t="s">
        <v>188</v>
      </c>
      <c r="C6" s="276"/>
      <c r="D6" s="276"/>
      <c r="E6" s="276"/>
      <c r="F6" s="276"/>
      <c r="G6" s="276"/>
      <c r="H6" s="276"/>
      <c r="I6" s="276"/>
      <c r="J6" s="276"/>
      <c r="K6" s="276"/>
      <c r="L6" s="277"/>
      <c r="M6" s="91"/>
      <c r="N6" s="43"/>
      <c r="O6" s="43"/>
      <c r="P6" s="43"/>
      <c r="Q6" s="43"/>
      <c r="R6" s="43"/>
      <c r="S6" s="43"/>
      <c r="T6" s="43"/>
    </row>
    <row r="7" spans="1:20" s="81" customFormat="1" ht="19.5" customHeight="1" x14ac:dyDescent="0.15">
      <c r="B7" s="90"/>
      <c r="C7" s="271" t="s">
        <v>450</v>
      </c>
      <c r="D7" s="271"/>
      <c r="E7" s="271"/>
      <c r="F7" s="271"/>
      <c r="G7" s="271"/>
      <c r="H7" s="271"/>
      <c r="I7" s="271"/>
      <c r="J7" s="271"/>
      <c r="K7" s="271"/>
      <c r="L7" s="272"/>
      <c r="M7" s="91"/>
      <c r="N7" s="43"/>
      <c r="O7" s="43"/>
      <c r="P7" s="43"/>
      <c r="Q7" s="43"/>
      <c r="R7" s="43"/>
      <c r="S7" s="43"/>
      <c r="T7" s="43"/>
    </row>
    <row r="8" spans="1:20" s="81" customFormat="1" ht="34.5" customHeight="1" x14ac:dyDescent="0.15">
      <c r="B8" s="90"/>
      <c r="C8" s="271" t="s">
        <v>187</v>
      </c>
      <c r="D8" s="271"/>
      <c r="E8" s="271"/>
      <c r="F8" s="271"/>
      <c r="G8" s="271"/>
      <c r="H8" s="271"/>
      <c r="I8" s="271"/>
      <c r="J8" s="271"/>
      <c r="K8" s="271"/>
      <c r="L8" s="272"/>
      <c r="M8" s="91"/>
      <c r="N8" s="43"/>
      <c r="O8" s="43"/>
      <c r="P8" s="43"/>
      <c r="Q8" s="43"/>
      <c r="R8" s="43"/>
      <c r="S8" s="43"/>
      <c r="T8" s="43"/>
    </row>
    <row r="9" spans="1:20" s="81" customFormat="1" ht="19.5" customHeight="1" thickBot="1" x14ac:dyDescent="0.2">
      <c r="B9" s="96"/>
      <c r="C9" s="273" t="s">
        <v>189</v>
      </c>
      <c r="D9" s="273"/>
      <c r="E9" s="273"/>
      <c r="F9" s="273"/>
      <c r="G9" s="273"/>
      <c r="H9" s="273"/>
      <c r="I9" s="273"/>
      <c r="J9" s="273"/>
      <c r="K9" s="273"/>
      <c r="L9" s="274"/>
      <c r="M9" s="91"/>
      <c r="N9" s="43"/>
      <c r="O9" s="43"/>
      <c r="P9" s="43"/>
      <c r="Q9" s="43"/>
      <c r="R9" s="43"/>
      <c r="S9" s="43"/>
      <c r="T9" s="43"/>
    </row>
    <row r="10" spans="1:20" s="81" customFormat="1" ht="3.75" customHeight="1" thickBot="1" x14ac:dyDescent="0.2">
      <c r="K10" s="100"/>
      <c r="N10" s="43"/>
      <c r="O10" s="43"/>
      <c r="P10" s="43"/>
      <c r="Q10" s="43"/>
      <c r="R10" s="43"/>
      <c r="S10" s="43"/>
      <c r="T10" s="43"/>
    </row>
    <row r="11" spans="1:20" s="159" customFormat="1" ht="44.25" hidden="1" customHeight="1" thickBot="1" x14ac:dyDescent="0.2">
      <c r="B11" s="301" t="s">
        <v>362</v>
      </c>
      <c r="C11" s="302"/>
      <c r="D11" s="302"/>
      <c r="E11" s="302"/>
      <c r="F11" s="302"/>
      <c r="G11" s="302"/>
      <c r="H11" s="302"/>
      <c r="I11" s="302"/>
      <c r="J11" s="302"/>
      <c r="K11" s="302"/>
      <c r="L11" s="303"/>
      <c r="N11" s="43"/>
      <c r="O11" s="43"/>
      <c r="P11" s="43"/>
      <c r="Q11" s="43"/>
      <c r="R11" s="43"/>
      <c r="S11" s="43"/>
      <c r="T11" s="43"/>
    </row>
    <row r="12" spans="1:20" s="159" customFormat="1" ht="3.75" hidden="1" customHeight="1" thickBot="1" x14ac:dyDescent="0.2">
      <c r="K12" s="100"/>
      <c r="N12" s="43"/>
      <c r="O12" s="43"/>
      <c r="P12" s="43"/>
      <c r="Q12" s="43"/>
      <c r="R12" s="43"/>
      <c r="S12" s="43"/>
      <c r="T12" s="43"/>
    </row>
    <row r="13" spans="1:20" s="81" customFormat="1" ht="58.5" customHeight="1" x14ac:dyDescent="0.15">
      <c r="B13" s="264" t="s">
        <v>506</v>
      </c>
      <c r="C13" s="265"/>
      <c r="D13" s="265"/>
      <c r="E13" s="265"/>
      <c r="F13" s="265"/>
      <c r="G13" s="265"/>
      <c r="H13" s="265"/>
      <c r="I13" s="265"/>
      <c r="J13" s="265"/>
      <c r="K13" s="265"/>
      <c r="L13" s="266"/>
      <c r="M13" s="91"/>
      <c r="N13" s="43"/>
      <c r="O13" s="43"/>
      <c r="P13" s="43"/>
      <c r="Q13" s="43"/>
      <c r="R13" s="43"/>
      <c r="S13" s="43"/>
      <c r="T13" s="43"/>
    </row>
    <row r="14" spans="1:20" s="81" customFormat="1" ht="3.75" customHeight="1" thickBot="1" x14ac:dyDescent="0.2">
      <c r="K14" s="100"/>
      <c r="N14" s="43"/>
      <c r="O14" s="43"/>
      <c r="P14" s="43"/>
      <c r="Q14" s="43"/>
      <c r="R14" s="43"/>
      <c r="S14" s="43"/>
      <c r="T14" s="43"/>
    </row>
    <row r="15" spans="1:20" s="81" customFormat="1" ht="40.5" customHeight="1" x14ac:dyDescent="0.15">
      <c r="B15" s="281" t="s">
        <v>363</v>
      </c>
      <c r="C15" s="282"/>
      <c r="D15" s="282"/>
      <c r="E15" s="282"/>
      <c r="F15" s="282"/>
      <c r="G15" s="282"/>
      <c r="H15" s="282"/>
      <c r="I15" s="282"/>
      <c r="J15" s="282"/>
      <c r="K15" s="282"/>
      <c r="L15" s="283"/>
      <c r="M15" s="91"/>
      <c r="N15" s="43"/>
      <c r="O15" s="43"/>
      <c r="P15" s="43"/>
      <c r="Q15" s="43"/>
      <c r="R15" s="43"/>
      <c r="S15" s="43"/>
      <c r="T15" s="43"/>
    </row>
    <row r="16" spans="1:20" s="81" customFormat="1" ht="43.5" customHeight="1" x14ac:dyDescent="0.15">
      <c r="B16" s="278" t="s">
        <v>509</v>
      </c>
      <c r="C16" s="279"/>
      <c r="D16" s="279"/>
      <c r="E16" s="279"/>
      <c r="F16" s="279"/>
      <c r="G16" s="279"/>
      <c r="H16" s="279"/>
      <c r="I16" s="279"/>
      <c r="J16" s="279"/>
      <c r="K16" s="279"/>
      <c r="L16" s="280"/>
      <c r="M16" s="91"/>
      <c r="N16" s="43"/>
      <c r="O16" s="43"/>
      <c r="P16" s="43"/>
      <c r="Q16" s="43"/>
      <c r="R16" s="43"/>
      <c r="S16" s="43"/>
      <c r="T16" s="43"/>
    </row>
    <row r="17" spans="2:20" s="81" customFormat="1" ht="54" customHeight="1" thickBot="1" x14ac:dyDescent="0.2">
      <c r="B17" s="101"/>
      <c r="C17" s="273" t="s">
        <v>286</v>
      </c>
      <c r="D17" s="273"/>
      <c r="E17" s="273"/>
      <c r="F17" s="273"/>
      <c r="G17" s="273"/>
      <c r="H17" s="273"/>
      <c r="I17" s="273"/>
      <c r="J17" s="273"/>
      <c r="K17" s="273"/>
      <c r="L17" s="274"/>
      <c r="M17" s="91"/>
      <c r="N17" s="43"/>
      <c r="O17" s="43"/>
      <c r="P17" s="43"/>
      <c r="Q17" s="43"/>
      <c r="R17" s="43"/>
      <c r="S17" s="43"/>
      <c r="T17" s="43"/>
    </row>
    <row r="18" spans="2:20" s="81" customFormat="1" ht="3.75" customHeight="1" x14ac:dyDescent="0.15">
      <c r="K18" s="100"/>
      <c r="N18" s="43"/>
      <c r="O18" s="43"/>
      <c r="P18" s="43"/>
      <c r="Q18" s="43"/>
      <c r="R18" s="43"/>
      <c r="S18" s="43"/>
      <c r="T18" s="43"/>
    </row>
    <row r="19" spans="2:20" s="81" customFormat="1" ht="3.75" customHeight="1" thickBot="1" x14ac:dyDescent="0.2">
      <c r="K19" s="100"/>
      <c r="N19" s="43"/>
      <c r="O19" s="43"/>
      <c r="P19" s="43"/>
      <c r="Q19" s="43"/>
      <c r="R19" s="43"/>
      <c r="S19" s="43"/>
      <c r="T19" s="43"/>
    </row>
    <row r="20" spans="2:20" s="81" customFormat="1" ht="36" customHeight="1" x14ac:dyDescent="0.15">
      <c r="B20" s="294" t="s">
        <v>190</v>
      </c>
      <c r="C20" s="295"/>
      <c r="D20" s="295"/>
      <c r="E20" s="295"/>
      <c r="F20" s="295"/>
      <c r="G20" s="295"/>
      <c r="H20" s="295"/>
      <c r="I20" s="295"/>
      <c r="J20" s="295"/>
      <c r="K20" s="295"/>
      <c r="L20" s="296"/>
      <c r="M20" s="102"/>
      <c r="N20" s="43"/>
      <c r="O20" s="43"/>
      <c r="P20" s="43"/>
      <c r="Q20" s="43"/>
      <c r="R20" s="43"/>
      <c r="S20" s="43"/>
      <c r="T20" s="43"/>
    </row>
    <row r="21" spans="2:20" s="81" customFormat="1" ht="19.5" customHeight="1" x14ac:dyDescent="0.15">
      <c r="B21" s="87"/>
      <c r="C21" s="271" t="s">
        <v>451</v>
      </c>
      <c r="D21" s="271"/>
      <c r="E21" s="271"/>
      <c r="F21" s="271"/>
      <c r="G21" s="271"/>
      <c r="H21" s="271"/>
      <c r="I21" s="271"/>
      <c r="J21" s="271"/>
      <c r="K21" s="271"/>
      <c r="L21" s="272"/>
      <c r="M21" s="103"/>
      <c r="N21" s="43"/>
      <c r="O21" s="43"/>
      <c r="P21" s="43"/>
      <c r="Q21" s="43"/>
      <c r="R21" s="43"/>
      <c r="S21" s="43"/>
      <c r="T21" s="43"/>
    </row>
    <row r="22" spans="2:20" s="172" customFormat="1" ht="19.5" customHeight="1" x14ac:dyDescent="0.15">
      <c r="B22" s="87"/>
      <c r="C22" s="271" t="s">
        <v>371</v>
      </c>
      <c r="D22" s="271"/>
      <c r="E22" s="271"/>
      <c r="F22" s="271"/>
      <c r="G22" s="271"/>
      <c r="H22" s="271"/>
      <c r="I22" s="271"/>
      <c r="J22" s="271"/>
      <c r="K22" s="271"/>
      <c r="L22" s="272"/>
      <c r="M22" s="103"/>
      <c r="N22" s="43"/>
      <c r="O22" s="43"/>
      <c r="P22" s="43"/>
      <c r="Q22" s="43"/>
      <c r="R22" s="43"/>
      <c r="S22" s="43"/>
      <c r="T22" s="43"/>
    </row>
    <row r="23" spans="2:20" s="81" customFormat="1" ht="34.5" customHeight="1" x14ac:dyDescent="0.15">
      <c r="B23" s="87"/>
      <c r="C23" s="271" t="s">
        <v>361</v>
      </c>
      <c r="D23" s="271"/>
      <c r="E23" s="271"/>
      <c r="F23" s="271"/>
      <c r="G23" s="271"/>
      <c r="H23" s="271"/>
      <c r="I23" s="271"/>
      <c r="J23" s="271"/>
      <c r="K23" s="271"/>
      <c r="L23" s="272"/>
      <c r="M23" s="103"/>
      <c r="N23" s="43"/>
      <c r="O23" s="43"/>
      <c r="P23" s="43"/>
      <c r="Q23" s="43"/>
      <c r="R23" s="43"/>
      <c r="S23" s="43"/>
      <c r="T23" s="43"/>
    </row>
    <row r="24" spans="2:20" s="81" customFormat="1" ht="34.5" customHeight="1" x14ac:dyDescent="0.15">
      <c r="B24" s="87"/>
      <c r="C24" s="271" t="s">
        <v>209</v>
      </c>
      <c r="D24" s="271"/>
      <c r="E24" s="271"/>
      <c r="F24" s="271"/>
      <c r="G24" s="271"/>
      <c r="H24" s="271"/>
      <c r="I24" s="271"/>
      <c r="J24" s="271"/>
      <c r="K24" s="271"/>
      <c r="L24" s="272"/>
      <c r="M24" s="103"/>
      <c r="N24" s="43"/>
      <c r="O24" s="43"/>
      <c r="P24" s="43"/>
      <c r="Q24" s="43"/>
      <c r="R24" s="43"/>
      <c r="S24" s="43"/>
      <c r="T24" s="43"/>
    </row>
    <row r="25" spans="2:20" s="81" customFormat="1" ht="19.5" customHeight="1" x14ac:dyDescent="0.15">
      <c r="B25" s="87"/>
      <c r="C25" s="269" t="s">
        <v>284</v>
      </c>
      <c r="D25" s="269"/>
      <c r="E25" s="269"/>
      <c r="F25" s="269"/>
      <c r="G25" s="269"/>
      <c r="H25" s="269"/>
      <c r="I25" s="269"/>
      <c r="J25" s="269"/>
      <c r="K25" s="269"/>
      <c r="L25" s="270"/>
      <c r="M25" s="103"/>
      <c r="N25" s="43"/>
      <c r="O25" s="43"/>
      <c r="P25" s="43"/>
      <c r="Q25" s="43"/>
      <c r="R25" s="43"/>
      <c r="S25" s="43"/>
      <c r="T25" s="43"/>
    </row>
    <row r="26" spans="2:20" s="81" customFormat="1" ht="36.75" customHeight="1" x14ac:dyDescent="0.15">
      <c r="B26" s="87"/>
      <c r="C26" s="271" t="s">
        <v>285</v>
      </c>
      <c r="D26" s="271"/>
      <c r="E26" s="271"/>
      <c r="F26" s="271"/>
      <c r="G26" s="271"/>
      <c r="H26" s="271"/>
      <c r="I26" s="271"/>
      <c r="J26" s="271"/>
      <c r="K26" s="271"/>
      <c r="L26" s="272"/>
      <c r="M26" s="103"/>
      <c r="N26" s="43"/>
      <c r="O26" s="43"/>
      <c r="P26" s="43"/>
      <c r="Q26" s="43"/>
      <c r="R26" s="43"/>
      <c r="S26" s="43"/>
      <c r="T26" s="43"/>
    </row>
    <row r="27" spans="2:20" s="81" customFormat="1" ht="19.5" customHeight="1" thickBot="1" x14ac:dyDescent="0.2">
      <c r="B27" s="88"/>
      <c r="C27" s="297" t="s">
        <v>210</v>
      </c>
      <c r="D27" s="297"/>
      <c r="E27" s="297"/>
      <c r="F27" s="297"/>
      <c r="G27" s="297"/>
      <c r="H27" s="297"/>
      <c r="I27" s="297"/>
      <c r="J27" s="297"/>
      <c r="K27" s="297"/>
      <c r="L27" s="298"/>
      <c r="M27" s="103"/>
      <c r="N27" s="43"/>
      <c r="O27" s="43"/>
      <c r="P27" s="43"/>
      <c r="Q27" s="43"/>
      <c r="R27" s="43"/>
      <c r="S27" s="43"/>
      <c r="T27" s="43"/>
    </row>
    <row r="28" spans="2:20" s="81" customFormat="1" ht="3.75" customHeight="1" thickBot="1" x14ac:dyDescent="0.2">
      <c r="N28" s="43"/>
      <c r="O28" s="43"/>
      <c r="P28" s="43"/>
      <c r="Q28" s="43"/>
      <c r="R28" s="43"/>
      <c r="S28" s="43"/>
      <c r="T28" s="43"/>
    </row>
    <row r="29" spans="2:20" s="151" customFormat="1" ht="33.75" customHeight="1" thickBot="1" x14ac:dyDescent="0.2">
      <c r="B29" s="291" t="s">
        <v>354</v>
      </c>
      <c r="C29" s="299"/>
      <c r="D29" s="299"/>
      <c r="E29" s="299"/>
      <c r="F29" s="299"/>
      <c r="G29" s="299"/>
      <c r="H29" s="299"/>
      <c r="I29" s="299"/>
      <c r="J29" s="299"/>
      <c r="K29" s="299"/>
      <c r="L29" s="300"/>
      <c r="N29" s="43"/>
      <c r="O29" s="43"/>
      <c r="P29" s="43"/>
      <c r="Q29" s="43"/>
      <c r="R29" s="43"/>
      <c r="S29" s="43"/>
      <c r="T29" s="43"/>
    </row>
    <row r="30" spans="2:20" s="151" customFormat="1" ht="3.75" customHeight="1" thickBot="1" x14ac:dyDescent="0.2">
      <c r="N30" s="43"/>
      <c r="O30" s="43"/>
      <c r="P30" s="43"/>
      <c r="Q30" s="43"/>
      <c r="R30" s="43"/>
      <c r="S30" s="43"/>
      <c r="T30" s="43"/>
    </row>
    <row r="31" spans="2:20" s="81" customFormat="1" ht="19.5" customHeight="1" x14ac:dyDescent="0.15">
      <c r="B31" s="104" t="s">
        <v>191</v>
      </c>
      <c r="C31" s="89"/>
      <c r="D31" s="89"/>
      <c r="E31" s="89"/>
      <c r="F31" s="89"/>
      <c r="G31" s="89"/>
      <c r="H31" s="89"/>
      <c r="I31" s="89"/>
      <c r="J31" s="89"/>
      <c r="K31" s="89"/>
      <c r="L31" s="105"/>
      <c r="N31" s="43"/>
      <c r="O31" s="43"/>
      <c r="P31" s="43"/>
      <c r="Q31" s="43"/>
      <c r="R31" s="43"/>
      <c r="S31" s="43"/>
      <c r="T31" s="43"/>
    </row>
    <row r="32" spans="2:20" s="81" customFormat="1" ht="15" customHeight="1" x14ac:dyDescent="0.15">
      <c r="B32" s="90"/>
      <c r="C32" s="92"/>
      <c r="D32" s="287" t="s">
        <v>192</v>
      </c>
      <c r="E32" s="267"/>
      <c r="F32" s="267"/>
      <c r="G32" s="267"/>
      <c r="H32" s="267"/>
      <c r="I32" s="267"/>
      <c r="J32" s="267"/>
      <c r="K32" s="267"/>
      <c r="L32" s="268"/>
      <c r="N32" s="43"/>
      <c r="O32" s="43"/>
      <c r="P32" s="43"/>
      <c r="Q32" s="43"/>
      <c r="R32" s="43"/>
      <c r="S32" s="43"/>
      <c r="T32" s="43"/>
    </row>
    <row r="33" spans="2:20" s="81" customFormat="1" ht="6" customHeight="1" x14ac:dyDescent="0.15">
      <c r="B33" s="90"/>
      <c r="C33" s="91"/>
      <c r="D33" s="91"/>
      <c r="E33" s="91"/>
      <c r="F33" s="91"/>
      <c r="G33" s="91"/>
      <c r="H33" s="91"/>
      <c r="I33" s="91"/>
      <c r="J33" s="91"/>
      <c r="K33" s="91"/>
      <c r="L33" s="106"/>
      <c r="N33" s="43"/>
      <c r="O33" s="43"/>
      <c r="P33" s="43"/>
      <c r="Q33" s="43"/>
      <c r="R33" s="43"/>
      <c r="S33" s="43"/>
      <c r="T33" s="43"/>
    </row>
    <row r="34" spans="2:20" s="81" customFormat="1" ht="15" customHeight="1" x14ac:dyDescent="0.15">
      <c r="B34" s="90"/>
      <c r="C34" s="93"/>
      <c r="D34" s="287" t="s">
        <v>364</v>
      </c>
      <c r="E34" s="267"/>
      <c r="F34" s="267"/>
      <c r="G34" s="267"/>
      <c r="H34" s="267"/>
      <c r="I34" s="267"/>
      <c r="J34" s="267"/>
      <c r="K34" s="267"/>
      <c r="L34" s="268"/>
      <c r="N34" s="43"/>
      <c r="O34" s="43"/>
      <c r="P34" s="43"/>
      <c r="Q34" s="43"/>
      <c r="R34" s="43"/>
      <c r="S34" s="43"/>
      <c r="T34" s="43"/>
    </row>
    <row r="35" spans="2:20" s="81" customFormat="1" ht="6" customHeight="1" x14ac:dyDescent="0.15">
      <c r="B35" s="90"/>
      <c r="C35" s="91"/>
      <c r="D35" s="91"/>
      <c r="E35" s="91"/>
      <c r="F35" s="91"/>
      <c r="G35" s="91"/>
      <c r="H35" s="91"/>
      <c r="I35" s="91"/>
      <c r="J35" s="91"/>
      <c r="K35" s="91"/>
      <c r="L35" s="106"/>
      <c r="N35" s="43"/>
      <c r="O35" s="43"/>
      <c r="P35" s="43"/>
      <c r="Q35" s="43"/>
      <c r="R35" s="43"/>
      <c r="S35" s="43"/>
      <c r="T35" s="43"/>
    </row>
    <row r="36" spans="2:20" s="81" customFormat="1" ht="15" customHeight="1" x14ac:dyDescent="0.15">
      <c r="B36" s="90"/>
      <c r="C36" s="94"/>
      <c r="D36" s="287" t="s">
        <v>193</v>
      </c>
      <c r="E36" s="267"/>
      <c r="F36" s="267"/>
      <c r="G36" s="267"/>
      <c r="H36" s="267"/>
      <c r="I36" s="267"/>
      <c r="J36" s="267"/>
      <c r="K36" s="267"/>
      <c r="L36" s="268"/>
      <c r="N36" s="43"/>
      <c r="O36" s="43"/>
      <c r="P36" s="43"/>
      <c r="Q36" s="43"/>
      <c r="R36" s="43"/>
      <c r="S36" s="43"/>
      <c r="T36" s="43"/>
    </row>
    <row r="37" spans="2:20" s="81" customFormat="1" ht="7.5" customHeight="1" thickBot="1" x14ac:dyDescent="0.2">
      <c r="B37" s="90"/>
      <c r="C37" s="91"/>
      <c r="D37" s="91"/>
      <c r="E37" s="91"/>
      <c r="F37" s="91"/>
      <c r="G37" s="91"/>
      <c r="H37" s="91"/>
      <c r="I37" s="91"/>
      <c r="J37" s="91"/>
      <c r="K37" s="91"/>
      <c r="L37" s="106"/>
      <c r="N37" s="43"/>
      <c r="O37" s="43"/>
      <c r="P37" s="43"/>
      <c r="Q37" s="43"/>
      <c r="R37" s="43"/>
      <c r="S37" s="43"/>
      <c r="T37" s="43"/>
    </row>
    <row r="38" spans="2:20" s="81" customFormat="1" ht="17.25" customHeight="1" thickTop="1" thickBot="1" x14ac:dyDescent="0.2">
      <c r="B38" s="90"/>
      <c r="C38" s="95">
        <v>3.1415000000000002</v>
      </c>
      <c r="D38" s="267" t="s">
        <v>194</v>
      </c>
      <c r="E38" s="267"/>
      <c r="F38" s="267"/>
      <c r="G38" s="267"/>
      <c r="H38" s="267"/>
      <c r="I38" s="267"/>
      <c r="J38" s="267"/>
      <c r="K38" s="267"/>
      <c r="L38" s="268"/>
      <c r="N38" s="43"/>
      <c r="O38" s="43"/>
      <c r="P38" s="43"/>
      <c r="Q38" s="43"/>
      <c r="R38" s="43"/>
      <c r="S38" s="43"/>
      <c r="T38" s="43"/>
    </row>
    <row r="39" spans="2:20" s="81" customFormat="1" ht="7.5" customHeight="1" thickTop="1" thickBot="1" x14ac:dyDescent="0.2">
      <c r="B39" s="96"/>
      <c r="C39" s="97"/>
      <c r="D39" s="97"/>
      <c r="E39" s="97"/>
      <c r="F39" s="97"/>
      <c r="G39" s="97"/>
      <c r="H39" s="97"/>
      <c r="I39" s="97"/>
      <c r="J39" s="97"/>
      <c r="K39" s="97"/>
      <c r="L39" s="107"/>
      <c r="N39" s="43"/>
      <c r="O39" s="43"/>
      <c r="P39" s="43"/>
      <c r="Q39" s="43"/>
      <c r="R39" s="43"/>
      <c r="S39" s="43"/>
      <c r="T39" s="43"/>
    </row>
    <row r="40" spans="2:20" s="81" customFormat="1" ht="3.75" customHeight="1" thickBot="1" x14ac:dyDescent="0.2">
      <c r="N40" s="43"/>
      <c r="O40" s="43"/>
      <c r="P40" s="43"/>
      <c r="Q40" s="43"/>
      <c r="R40" s="43"/>
      <c r="S40" s="43"/>
      <c r="T40" s="43"/>
    </row>
    <row r="41" spans="2:20" s="81" customFormat="1" ht="38.25" customHeight="1" thickBot="1" x14ac:dyDescent="0.2">
      <c r="B41" s="291" t="s">
        <v>266</v>
      </c>
      <c r="C41" s="292"/>
      <c r="D41" s="292"/>
      <c r="E41" s="292"/>
      <c r="F41" s="292"/>
      <c r="G41" s="292"/>
      <c r="H41" s="292"/>
      <c r="I41" s="292"/>
      <c r="J41" s="292"/>
      <c r="K41" s="292"/>
      <c r="L41" s="293"/>
      <c r="N41" s="43"/>
      <c r="O41" s="43"/>
      <c r="P41" s="43"/>
      <c r="Q41" s="43"/>
      <c r="R41" s="43"/>
      <c r="S41" s="43"/>
      <c r="T41" s="43"/>
    </row>
    <row r="42" spans="2:20" s="81" customFormat="1" ht="4.5" customHeight="1" x14ac:dyDescent="0.15">
      <c r="N42" s="43"/>
      <c r="O42" s="43"/>
      <c r="P42" s="43"/>
      <c r="Q42" s="43"/>
      <c r="R42" s="43"/>
      <c r="S42" s="43"/>
      <c r="T42" s="43"/>
    </row>
  </sheetData>
  <mergeCells count="27">
    <mergeCell ref="B41:L41"/>
    <mergeCell ref="B20:L20"/>
    <mergeCell ref="C26:L26"/>
    <mergeCell ref="C27:L27"/>
    <mergeCell ref="C7:L7"/>
    <mergeCell ref="C21:L21"/>
    <mergeCell ref="C23:L23"/>
    <mergeCell ref="C24:L24"/>
    <mergeCell ref="D32:L32"/>
    <mergeCell ref="B29:L29"/>
    <mergeCell ref="B11:L11"/>
    <mergeCell ref="A1:J1"/>
    <mergeCell ref="K1:L1"/>
    <mergeCell ref="B13:L13"/>
    <mergeCell ref="D38:L38"/>
    <mergeCell ref="C25:L25"/>
    <mergeCell ref="C8:L8"/>
    <mergeCell ref="C9:L9"/>
    <mergeCell ref="B6:L6"/>
    <mergeCell ref="B16:L16"/>
    <mergeCell ref="B15:L15"/>
    <mergeCell ref="C17:L17"/>
    <mergeCell ref="B5:L5"/>
    <mergeCell ref="D34:L34"/>
    <mergeCell ref="D36:L36"/>
    <mergeCell ref="B3:L3"/>
    <mergeCell ref="C22:L22"/>
  </mergeCells>
  <phoneticPr fontId="2"/>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2021</oddHeader>
    <oddFooter>&amp;C&amp;"メイリオ,レギュラー"&amp;9資料②-&amp;A-&amp;P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124"/>
  <sheetViews>
    <sheetView view="pageBreakPreview" zoomScaleNormal="100" zoomScaleSheetLayoutView="100" workbookViewId="0">
      <selection sqref="A1:J1"/>
    </sheetView>
  </sheetViews>
  <sheetFormatPr defaultRowHeight="18.75" x14ac:dyDescent="0.15"/>
  <cols>
    <col min="1" max="1" width="1" style="8" customWidth="1"/>
    <col min="2" max="2" width="1.5" style="9" customWidth="1"/>
    <col min="3" max="3" width="9" style="9"/>
    <col min="4" max="4" width="16" style="9" customWidth="1"/>
    <col min="5" max="5" width="8.125" style="9" customWidth="1"/>
    <col min="6" max="6" width="8.625" style="9" customWidth="1"/>
    <col min="7" max="7" width="8.125" style="9" customWidth="1"/>
    <col min="8" max="8" width="8.625" style="9" customWidth="1"/>
    <col min="9" max="9" width="8.125" style="9" customWidth="1"/>
    <col min="10" max="10" width="8.625" style="9" customWidth="1"/>
    <col min="11" max="11" width="8.125" style="8" customWidth="1"/>
    <col min="12" max="12" width="8.625" style="8" customWidth="1"/>
    <col min="13" max="13" width="0.625" style="8" customWidth="1"/>
    <col min="14" max="14" width="2.75" style="28" customWidth="1"/>
    <col min="15" max="15" width="63.25" style="57" customWidth="1"/>
    <col min="16" max="20" width="9" style="193"/>
  </cols>
  <sheetData>
    <row r="1" spans="1:20" ht="27" customHeight="1" thickTop="1" x14ac:dyDescent="0.15">
      <c r="A1" s="262" t="s">
        <v>452</v>
      </c>
      <c r="B1" s="262"/>
      <c r="C1" s="262"/>
      <c r="D1" s="262"/>
      <c r="E1" s="262"/>
      <c r="F1" s="262"/>
      <c r="G1" s="262"/>
      <c r="H1" s="262"/>
      <c r="I1" s="262"/>
      <c r="J1" s="262"/>
      <c r="K1" s="360" t="s">
        <v>513</v>
      </c>
      <c r="L1" s="360"/>
      <c r="M1" s="6"/>
      <c r="N1" s="182"/>
      <c r="O1" s="346" t="s">
        <v>211</v>
      </c>
      <c r="P1" s="182"/>
      <c r="Q1" s="182"/>
      <c r="R1" s="182"/>
      <c r="S1" s="182"/>
      <c r="T1" s="182"/>
    </row>
    <row r="2" spans="1:20" s="3" customFormat="1" ht="15" customHeight="1" thickBot="1" x14ac:dyDescent="0.2">
      <c r="A2" s="7"/>
      <c r="B2" s="8"/>
      <c r="C2" s="7"/>
      <c r="D2" s="7"/>
      <c r="E2" s="7"/>
      <c r="F2" s="7"/>
      <c r="G2" s="7"/>
      <c r="H2" s="9"/>
      <c r="I2" s="9"/>
      <c r="J2" s="9"/>
      <c r="K2" s="10"/>
      <c r="L2" s="10"/>
      <c r="M2" s="7"/>
      <c r="N2" s="184"/>
      <c r="O2" s="347"/>
      <c r="P2" s="190"/>
      <c r="Q2" s="190"/>
      <c r="R2" s="191"/>
      <c r="S2" s="191"/>
      <c r="T2" s="191"/>
    </row>
    <row r="3" spans="1:20" s="3" customFormat="1" ht="13.5" customHeight="1" thickTop="1" x14ac:dyDescent="0.15">
      <c r="A3" s="7"/>
      <c r="B3" s="11"/>
      <c r="C3" s="11"/>
      <c r="D3" s="11"/>
      <c r="E3" s="11"/>
      <c r="F3" s="11"/>
      <c r="G3" s="11"/>
      <c r="H3" s="11"/>
      <c r="I3" s="11"/>
      <c r="J3" s="11"/>
      <c r="K3" s="11"/>
      <c r="L3" s="11"/>
      <c r="M3" s="7"/>
      <c r="N3" s="184"/>
      <c r="O3" s="56"/>
      <c r="P3" s="190"/>
      <c r="Q3" s="190"/>
      <c r="R3" s="191"/>
      <c r="S3" s="191"/>
      <c r="T3" s="191"/>
    </row>
    <row r="4" spans="1:20" s="2" customFormat="1" ht="18.75" customHeight="1" thickBot="1" x14ac:dyDescent="0.2">
      <c r="A4" s="8"/>
      <c r="B4" s="307" t="s">
        <v>0</v>
      </c>
      <c r="C4" s="308"/>
      <c r="D4" s="327"/>
      <c r="E4" s="358"/>
      <c r="F4" s="358"/>
      <c r="G4" s="358"/>
      <c r="H4" s="358"/>
      <c r="I4" s="358"/>
      <c r="J4" s="358"/>
      <c r="K4" s="358"/>
      <c r="L4" s="358"/>
      <c r="M4" s="8"/>
      <c r="N4" s="185"/>
      <c r="O4" s="56"/>
      <c r="P4" s="192"/>
      <c r="Q4" s="192"/>
      <c r="R4" s="192"/>
      <c r="S4" s="192"/>
      <c r="T4" s="192"/>
    </row>
    <row r="5" spans="1:20" s="2" customFormat="1" ht="19.5" customHeight="1" thickTop="1" x14ac:dyDescent="0.15">
      <c r="A5" s="8"/>
      <c r="B5" s="352" t="s">
        <v>224</v>
      </c>
      <c r="C5" s="353"/>
      <c r="D5" s="354"/>
      <c r="E5" s="12" t="s">
        <v>196</v>
      </c>
      <c r="F5" s="86"/>
      <c r="G5" s="12" t="s">
        <v>197</v>
      </c>
      <c r="H5" s="86"/>
      <c r="I5" s="12" t="s">
        <v>198</v>
      </c>
      <c r="J5" s="86"/>
      <c r="K5" s="12" t="s">
        <v>199</v>
      </c>
      <c r="L5" s="86"/>
      <c r="M5" s="8"/>
      <c r="N5" s="348" t="s">
        <v>212</v>
      </c>
      <c r="O5" s="349" t="s">
        <v>204</v>
      </c>
      <c r="P5" s="192"/>
      <c r="Q5" s="192"/>
      <c r="R5" s="192"/>
      <c r="S5" s="192"/>
      <c r="T5" s="192"/>
    </row>
    <row r="6" spans="1:20" s="3" customFormat="1" ht="19.5" customHeight="1" thickBot="1" x14ac:dyDescent="0.2">
      <c r="A6" s="7"/>
      <c r="B6" s="355"/>
      <c r="C6" s="356"/>
      <c r="D6" s="357"/>
      <c r="E6" s="12" t="s">
        <v>200</v>
      </c>
      <c r="F6" s="86"/>
      <c r="G6" s="12" t="s">
        <v>201</v>
      </c>
      <c r="H6" s="86"/>
      <c r="I6" s="12" t="s">
        <v>202</v>
      </c>
      <c r="J6" s="86"/>
      <c r="K6" s="12" t="s">
        <v>203</v>
      </c>
      <c r="L6" s="86"/>
      <c r="M6" s="7"/>
      <c r="N6" s="348"/>
      <c r="O6" s="350"/>
      <c r="P6" s="190"/>
      <c r="Q6" s="190"/>
      <c r="R6" s="191"/>
      <c r="S6" s="191"/>
      <c r="T6" s="191"/>
    </row>
    <row r="7" spans="1:20" s="3" customFormat="1" ht="7.5" customHeight="1" thickTop="1" thickBot="1" x14ac:dyDescent="0.2">
      <c r="A7" s="7"/>
      <c r="B7" s="9"/>
      <c r="C7" s="7"/>
      <c r="D7" s="7"/>
      <c r="E7" s="7"/>
      <c r="F7" s="7"/>
      <c r="G7" s="351"/>
      <c r="H7" s="351"/>
      <c r="I7" s="351"/>
      <c r="J7" s="351"/>
      <c r="K7" s="351"/>
      <c r="L7" s="9"/>
      <c r="M7" s="7"/>
      <c r="N7" s="184"/>
      <c r="O7" s="57"/>
      <c r="P7" s="190"/>
      <c r="Q7" s="190"/>
      <c r="R7" s="191"/>
      <c r="S7" s="191"/>
      <c r="T7" s="191"/>
    </row>
    <row r="8" spans="1:20" s="3" customFormat="1" ht="5.25" customHeight="1" thickTop="1" x14ac:dyDescent="0.15">
      <c r="A8" s="7"/>
      <c r="B8" s="9"/>
      <c r="C8" s="7"/>
      <c r="D8" s="7"/>
      <c r="E8" s="7"/>
      <c r="F8" s="7"/>
      <c r="G8" s="351"/>
      <c r="H8" s="351"/>
      <c r="I8" s="351"/>
      <c r="J8" s="351"/>
      <c r="K8" s="351"/>
      <c r="L8" s="9"/>
      <c r="M8" s="7"/>
      <c r="N8" s="184"/>
      <c r="O8" s="334" t="s">
        <v>368</v>
      </c>
      <c r="P8" s="190"/>
      <c r="Q8" s="190"/>
      <c r="R8" s="191"/>
      <c r="S8" s="191"/>
      <c r="T8" s="191"/>
    </row>
    <row r="9" spans="1:20" ht="33" customHeight="1" x14ac:dyDescent="0.15">
      <c r="C9" s="9" t="s">
        <v>33</v>
      </c>
      <c r="H9" s="13" t="s">
        <v>195</v>
      </c>
      <c r="I9" s="13" t="s">
        <v>1</v>
      </c>
      <c r="J9" s="13" t="s">
        <v>15</v>
      </c>
      <c r="K9" s="13" t="s">
        <v>16</v>
      </c>
      <c r="L9" s="14"/>
      <c r="O9" s="335"/>
    </row>
    <row r="10" spans="1:20" ht="16.5" customHeight="1" thickBot="1" x14ac:dyDescent="0.2">
      <c r="C10" s="15"/>
      <c r="D10" s="15"/>
      <c r="E10" s="15"/>
      <c r="F10" s="15"/>
      <c r="G10" s="13" t="s">
        <v>2</v>
      </c>
      <c r="H10" s="254">
        <v>0.83</v>
      </c>
      <c r="I10" s="254">
        <v>0.17</v>
      </c>
      <c r="J10" s="255"/>
      <c r="K10" s="255"/>
      <c r="L10" s="17"/>
      <c r="N10" s="185" t="s">
        <v>212</v>
      </c>
      <c r="O10" s="336"/>
    </row>
    <row r="11" spans="1:20" ht="33" customHeight="1" thickTop="1" x14ac:dyDescent="0.15">
      <c r="C11" s="340" t="s">
        <v>3</v>
      </c>
      <c r="D11" s="341"/>
      <c r="E11" s="342"/>
      <c r="F11" s="13" t="s">
        <v>5</v>
      </c>
      <c r="G11" s="18" t="s">
        <v>4</v>
      </c>
      <c r="H11" s="13" t="s">
        <v>34</v>
      </c>
      <c r="I11" s="13" t="s">
        <v>34</v>
      </c>
      <c r="J11" s="13" t="s">
        <v>34</v>
      </c>
      <c r="K11" s="13" t="s">
        <v>34</v>
      </c>
      <c r="L11" s="14"/>
      <c r="N11" s="186"/>
      <c r="O11" s="334" t="s">
        <v>335</v>
      </c>
    </row>
    <row r="12" spans="1:20" ht="16.5" customHeight="1" thickBot="1" x14ac:dyDescent="0.2">
      <c r="C12" s="324" t="s">
        <v>6</v>
      </c>
      <c r="D12" s="325"/>
      <c r="E12" s="326"/>
      <c r="F12" s="241"/>
      <c r="G12" s="242"/>
      <c r="H12" s="243">
        <v>0.11</v>
      </c>
      <c r="I12" s="243">
        <v>0.11</v>
      </c>
      <c r="J12" s="244"/>
      <c r="K12" s="244"/>
      <c r="L12" s="19"/>
      <c r="N12" s="185" t="s">
        <v>212</v>
      </c>
      <c r="O12" s="336"/>
    </row>
    <row r="13" spans="1:20" ht="16.5" customHeight="1" thickTop="1" x14ac:dyDescent="0.15">
      <c r="C13" s="343" t="s">
        <v>7</v>
      </c>
      <c r="D13" s="344"/>
      <c r="E13" s="345"/>
      <c r="F13" s="245">
        <v>0.16</v>
      </c>
      <c r="G13" s="246">
        <v>12</v>
      </c>
      <c r="H13" s="247">
        <f>$G13/1000/$F13</f>
        <v>7.4999999999999997E-2</v>
      </c>
      <c r="I13" s="247">
        <f>$G13/1000/$F13</f>
        <v>7.4999999999999997E-2</v>
      </c>
      <c r="J13" s="248"/>
      <c r="K13" s="248"/>
      <c r="L13" s="19"/>
      <c r="N13" s="359" t="s">
        <v>212</v>
      </c>
      <c r="O13" s="334" t="s">
        <v>433</v>
      </c>
    </row>
    <row r="14" spans="1:20" ht="16.5" customHeight="1" x14ac:dyDescent="0.15">
      <c r="C14" s="343" t="s">
        <v>8</v>
      </c>
      <c r="D14" s="344"/>
      <c r="E14" s="345"/>
      <c r="F14" s="245">
        <v>4.4999999999999998E-2</v>
      </c>
      <c r="G14" s="246">
        <v>100</v>
      </c>
      <c r="H14" s="247">
        <f>$G14/1000/$F14</f>
        <v>2.2222222222222223</v>
      </c>
      <c r="I14" s="249"/>
      <c r="J14" s="248"/>
      <c r="K14" s="248"/>
      <c r="L14" s="19"/>
      <c r="N14" s="359"/>
      <c r="O14" s="335"/>
    </row>
    <row r="15" spans="1:20" ht="16.5" customHeight="1" x14ac:dyDescent="0.15">
      <c r="C15" s="343" t="s">
        <v>9</v>
      </c>
      <c r="D15" s="344"/>
      <c r="E15" s="345"/>
      <c r="F15" s="245">
        <v>0.12</v>
      </c>
      <c r="G15" s="246">
        <v>100</v>
      </c>
      <c r="H15" s="249"/>
      <c r="I15" s="247">
        <f>$G15/1000/$F15</f>
        <v>0.83333333333333337</v>
      </c>
      <c r="J15" s="248"/>
      <c r="K15" s="248"/>
      <c r="L15" s="19"/>
      <c r="N15" s="359"/>
      <c r="O15" s="335"/>
    </row>
    <row r="16" spans="1:20" ht="16.5" customHeight="1" thickBot="1" x14ac:dyDescent="0.2">
      <c r="C16" s="343" t="s">
        <v>186</v>
      </c>
      <c r="D16" s="344"/>
      <c r="E16" s="345"/>
      <c r="F16" s="245">
        <v>0.22</v>
      </c>
      <c r="G16" s="246">
        <v>12.5</v>
      </c>
      <c r="H16" s="247">
        <f>$G16/1000/$F16</f>
        <v>5.6818181818181823E-2</v>
      </c>
      <c r="I16" s="247">
        <f>$G16/1000/$F16</f>
        <v>5.6818181818181823E-2</v>
      </c>
      <c r="J16" s="248"/>
      <c r="K16" s="248"/>
      <c r="L16" s="19"/>
      <c r="N16" s="359"/>
      <c r="O16" s="336"/>
    </row>
    <row r="17" spans="3:15" ht="16.5" customHeight="1" thickTop="1" thickBot="1" x14ac:dyDescent="0.2">
      <c r="C17" s="368" t="s">
        <v>10</v>
      </c>
      <c r="D17" s="368"/>
      <c r="E17" s="368"/>
      <c r="F17" s="250"/>
      <c r="G17" s="251"/>
      <c r="H17" s="252">
        <v>0.11</v>
      </c>
      <c r="I17" s="252">
        <v>0.11</v>
      </c>
      <c r="J17" s="253"/>
      <c r="K17" s="253"/>
      <c r="L17" s="19"/>
      <c r="O17" s="334" t="s">
        <v>369</v>
      </c>
    </row>
    <row r="18" spans="3:15" ht="16.5" customHeight="1" thickTop="1" x14ac:dyDescent="0.15">
      <c r="D18" s="20"/>
      <c r="E18" s="337" t="s">
        <v>11</v>
      </c>
      <c r="F18" s="337"/>
      <c r="G18" s="337"/>
      <c r="H18" s="77">
        <f>SUM(H12:H17)</f>
        <v>2.5740404040404039</v>
      </c>
      <c r="I18" s="21">
        <f>SUM(I12:I17)</f>
        <v>1.1851515151515153</v>
      </c>
      <c r="J18" s="21">
        <f>SUM(J12:J17)</f>
        <v>0</v>
      </c>
      <c r="K18" s="21">
        <f>SUM(K12:K17)</f>
        <v>0</v>
      </c>
      <c r="L18" s="22"/>
      <c r="N18" s="348" t="s">
        <v>212</v>
      </c>
      <c r="O18" s="335"/>
    </row>
    <row r="19" spans="3:15" ht="16.5" customHeight="1" thickBot="1" x14ac:dyDescent="0.2">
      <c r="D19" s="23"/>
      <c r="E19" s="337" t="s">
        <v>12</v>
      </c>
      <c r="F19" s="337"/>
      <c r="G19" s="337"/>
      <c r="H19" s="78">
        <f>IF(H18&gt;0,1/H18,0)</f>
        <v>0.38849429031118787</v>
      </c>
      <c r="I19" s="25">
        <f t="shared" ref="I19:K19" si="0">IF(I18&gt;0,1/I18,0)</f>
        <v>0.84377397085144457</v>
      </c>
      <c r="J19" s="25">
        <f t="shared" si="0"/>
        <v>0</v>
      </c>
      <c r="K19" s="25">
        <f t="shared" si="0"/>
        <v>0</v>
      </c>
      <c r="L19" s="22"/>
      <c r="N19" s="348"/>
      <c r="O19" s="336"/>
    </row>
    <row r="20" spans="3:15" ht="16.5" customHeight="1" thickTop="1" thickBot="1" x14ac:dyDescent="0.2">
      <c r="D20" s="23"/>
      <c r="E20" s="338" t="s">
        <v>296</v>
      </c>
      <c r="F20" s="338"/>
      <c r="G20" s="339"/>
      <c r="H20" s="27">
        <f>IF(SUM(H10:K10)&gt;0,(H19*H10+I19*I10+J19*J10+K19*K10)/SUM(H10:K10),0)</f>
        <v>0.46589183600303152</v>
      </c>
      <c r="I20" s="22"/>
      <c r="J20" s="22"/>
      <c r="K20" s="22"/>
      <c r="L20" s="22"/>
      <c r="N20" s="185" t="s">
        <v>212</v>
      </c>
      <c r="O20" s="334" t="s">
        <v>291</v>
      </c>
    </row>
    <row r="21" spans="3:15" ht="7.5" customHeight="1" thickTop="1" thickBot="1" x14ac:dyDescent="0.2">
      <c r="D21" s="23"/>
      <c r="L21" s="28"/>
      <c r="O21" s="336"/>
    </row>
    <row r="22" spans="3:15" ht="18.75" customHeight="1" thickTop="1" x14ac:dyDescent="0.15">
      <c r="C22" s="29" t="s">
        <v>32</v>
      </c>
      <c r="D22" s="23"/>
      <c r="H22" s="13" t="s">
        <v>13</v>
      </c>
      <c r="I22" s="13" t="s">
        <v>14</v>
      </c>
      <c r="J22" s="13" t="s">
        <v>15</v>
      </c>
      <c r="K22" s="13" t="s">
        <v>16</v>
      </c>
      <c r="L22" s="14"/>
      <c r="N22" s="376"/>
      <c r="O22" s="375"/>
    </row>
    <row r="23" spans="3:15" ht="16.5" customHeight="1" x14ac:dyDescent="0.15">
      <c r="G23" s="18" t="s">
        <v>2</v>
      </c>
      <c r="H23" s="16"/>
      <c r="I23" s="16"/>
      <c r="J23" s="16"/>
      <c r="K23" s="16"/>
      <c r="L23" s="17"/>
      <c r="N23" s="376"/>
      <c r="O23" s="375"/>
    </row>
    <row r="24" spans="3:15" ht="33" customHeight="1" thickBot="1" x14ac:dyDescent="0.2">
      <c r="C24" s="340" t="s">
        <v>3</v>
      </c>
      <c r="D24" s="341"/>
      <c r="E24" s="342"/>
      <c r="F24" s="13" t="s">
        <v>5</v>
      </c>
      <c r="G24" s="18" t="s">
        <v>4</v>
      </c>
      <c r="H24" s="13" t="s">
        <v>34</v>
      </c>
      <c r="I24" s="13" t="s">
        <v>34</v>
      </c>
      <c r="J24" s="13" t="s">
        <v>34</v>
      </c>
      <c r="K24" s="13" t="s">
        <v>34</v>
      </c>
      <c r="L24" s="14"/>
    </row>
    <row r="25" spans="3:15" ht="16.5" customHeight="1" thickTop="1" x14ac:dyDescent="0.15">
      <c r="C25" s="328"/>
      <c r="D25" s="329"/>
      <c r="E25" s="330"/>
      <c r="F25" s="30"/>
      <c r="G25" s="31"/>
      <c r="H25" s="32"/>
      <c r="I25" s="32"/>
      <c r="J25" s="32"/>
      <c r="K25" s="32"/>
      <c r="L25" s="22"/>
      <c r="N25" s="219" t="s">
        <v>212</v>
      </c>
      <c r="O25" s="334" t="s">
        <v>438</v>
      </c>
    </row>
    <row r="26" spans="3:15" ht="16.5" customHeight="1" x14ac:dyDescent="0.15">
      <c r="C26" s="331"/>
      <c r="D26" s="332"/>
      <c r="E26" s="333"/>
      <c r="F26" s="33"/>
      <c r="G26" s="34"/>
      <c r="H26" s="35"/>
      <c r="I26" s="35"/>
      <c r="J26" s="35"/>
      <c r="K26" s="35"/>
      <c r="L26" s="22"/>
      <c r="O26" s="335"/>
    </row>
    <row r="27" spans="3:15" ht="16.5" customHeight="1" thickBot="1" x14ac:dyDescent="0.2">
      <c r="C27" s="331"/>
      <c r="D27" s="332"/>
      <c r="E27" s="333"/>
      <c r="F27" s="33"/>
      <c r="G27" s="34"/>
      <c r="H27" s="35"/>
      <c r="I27" s="35"/>
      <c r="J27" s="35"/>
      <c r="K27" s="35"/>
      <c r="L27" s="22"/>
      <c r="O27" s="336"/>
    </row>
    <row r="28" spans="3:15" ht="16.5" customHeight="1" thickTop="1" x14ac:dyDescent="0.15">
      <c r="C28" s="331"/>
      <c r="D28" s="332"/>
      <c r="E28" s="333"/>
      <c r="F28" s="33"/>
      <c r="G28" s="34"/>
      <c r="H28" s="35"/>
      <c r="I28" s="35"/>
      <c r="J28" s="35"/>
      <c r="K28" s="35"/>
      <c r="L28" s="22"/>
    </row>
    <row r="29" spans="3:15" ht="16.5" customHeight="1" x14ac:dyDescent="0.15">
      <c r="C29" s="331"/>
      <c r="D29" s="332"/>
      <c r="E29" s="333"/>
      <c r="F29" s="33"/>
      <c r="G29" s="34"/>
      <c r="H29" s="35"/>
      <c r="I29" s="35"/>
      <c r="J29" s="35"/>
      <c r="K29" s="35"/>
      <c r="L29" s="22"/>
    </row>
    <row r="30" spans="3:15" ht="16.5" customHeight="1" x14ac:dyDescent="0.15">
      <c r="C30" s="331"/>
      <c r="D30" s="332"/>
      <c r="E30" s="333"/>
      <c r="F30" s="33"/>
      <c r="G30" s="34"/>
      <c r="H30" s="35"/>
      <c r="I30" s="35"/>
      <c r="J30" s="35"/>
      <c r="K30" s="35"/>
      <c r="L30" s="22"/>
    </row>
    <row r="31" spans="3:15" ht="16.5" customHeight="1" thickBot="1" x14ac:dyDescent="0.2">
      <c r="C31" s="361"/>
      <c r="D31" s="362"/>
      <c r="E31" s="363"/>
      <c r="F31" s="36"/>
      <c r="G31" s="37"/>
      <c r="H31" s="38"/>
      <c r="I31" s="38"/>
      <c r="J31" s="38"/>
      <c r="K31" s="38"/>
      <c r="L31" s="22"/>
    </row>
    <row r="32" spans="3:15" ht="16.5" customHeight="1" thickTop="1" thickBot="1" x14ac:dyDescent="0.2">
      <c r="D32" s="20"/>
      <c r="E32" s="337" t="s">
        <v>11</v>
      </c>
      <c r="F32" s="337"/>
      <c r="G32" s="337"/>
      <c r="H32" s="39">
        <f>SUM(H25:H31)</f>
        <v>0</v>
      </c>
      <c r="I32" s="39">
        <f>SUM(I25:I31)</f>
        <v>0</v>
      </c>
      <c r="J32" s="39">
        <f>SUM(J25:J31)</f>
        <v>0</v>
      </c>
      <c r="K32" s="39">
        <f>SUM(K25:K31)</f>
        <v>0</v>
      </c>
      <c r="L32" s="22"/>
    </row>
    <row r="33" spans="3:15" ht="16.5" customHeight="1" thickTop="1" thickBot="1" x14ac:dyDescent="0.2">
      <c r="D33" s="20"/>
      <c r="E33" s="337" t="s">
        <v>12</v>
      </c>
      <c r="F33" s="337"/>
      <c r="G33" s="337"/>
      <c r="H33" s="40">
        <f>IF(H32&gt;0,1/H32,0)</f>
        <v>0</v>
      </c>
      <c r="I33" s="41">
        <f t="shared" ref="I33:K33" si="1">IF(I32&gt;0,1/I32,0)</f>
        <v>0</v>
      </c>
      <c r="J33" s="41">
        <f t="shared" si="1"/>
        <v>0</v>
      </c>
      <c r="K33" s="41">
        <f t="shared" si="1"/>
        <v>0</v>
      </c>
      <c r="L33" s="22"/>
      <c r="O33" s="334" t="s">
        <v>267</v>
      </c>
    </row>
    <row r="34" spans="3:15" ht="16.5" customHeight="1" thickTop="1" thickBot="1" x14ac:dyDescent="0.2">
      <c r="D34" s="26"/>
      <c r="E34" s="338" t="s">
        <v>296</v>
      </c>
      <c r="F34" s="338"/>
      <c r="G34" s="339"/>
      <c r="H34" s="42">
        <f>IF(SUM(H23:K23)&gt;0,(H33*H23+I33*I23+J33*J23+K33*K23)/SUM(H23:K23),0)</f>
        <v>0</v>
      </c>
      <c r="I34" s="22" t="s">
        <v>510</v>
      </c>
      <c r="J34" s="22"/>
      <c r="K34" s="22"/>
      <c r="L34" s="22"/>
      <c r="N34" s="185" t="s">
        <v>212</v>
      </c>
      <c r="O34" s="336"/>
    </row>
    <row r="35" spans="3:15" ht="7.5" customHeight="1" thickTop="1" thickBot="1" x14ac:dyDescent="0.2">
      <c r="K35" s="9"/>
      <c r="L35" s="43"/>
    </row>
    <row r="36" spans="3:15" ht="18.75" customHeight="1" thickTop="1" x14ac:dyDescent="0.15">
      <c r="C36" s="29" t="s">
        <v>185</v>
      </c>
      <c r="D36" s="23"/>
      <c r="F36" s="15"/>
      <c r="G36" s="15"/>
      <c r="H36" s="13" t="s">
        <v>13</v>
      </c>
      <c r="I36" s="13" t="s">
        <v>14</v>
      </c>
      <c r="J36" s="13" t="s">
        <v>15</v>
      </c>
      <c r="K36" s="13" t="s">
        <v>16</v>
      </c>
      <c r="L36" s="14"/>
      <c r="N36" s="185" t="s">
        <v>212</v>
      </c>
      <c r="O36" s="334" t="s">
        <v>213</v>
      </c>
    </row>
    <row r="37" spans="3:15" ht="16.5" customHeight="1" thickBot="1" x14ac:dyDescent="0.2">
      <c r="C37" s="15"/>
      <c r="D37" s="15"/>
      <c r="E37" s="15"/>
      <c r="F37" s="15"/>
      <c r="G37" s="13" t="s">
        <v>2</v>
      </c>
      <c r="H37" s="16"/>
      <c r="I37" s="16"/>
      <c r="J37" s="16"/>
      <c r="K37" s="16"/>
      <c r="L37" s="17"/>
      <c r="N37" s="188"/>
      <c r="O37" s="336"/>
    </row>
    <row r="38" spans="3:15" ht="33" customHeight="1" thickTop="1" thickBot="1" x14ac:dyDescent="0.2">
      <c r="C38" s="340" t="s">
        <v>3</v>
      </c>
      <c r="D38" s="341"/>
      <c r="E38" s="342"/>
      <c r="F38" s="13" t="s">
        <v>5</v>
      </c>
      <c r="G38" s="18" t="s">
        <v>4</v>
      </c>
      <c r="H38" s="13" t="s">
        <v>34</v>
      </c>
      <c r="I38" s="13" t="s">
        <v>34</v>
      </c>
      <c r="J38" s="13" t="s">
        <v>34</v>
      </c>
      <c r="K38" s="13" t="s">
        <v>34</v>
      </c>
      <c r="L38" s="14"/>
    </row>
    <row r="39" spans="3:15" ht="16.5" customHeight="1" thickTop="1" x14ac:dyDescent="0.15">
      <c r="C39" s="328"/>
      <c r="D39" s="329"/>
      <c r="E39" s="330"/>
      <c r="F39" s="30"/>
      <c r="G39" s="31"/>
      <c r="H39" s="32"/>
      <c r="I39" s="32"/>
      <c r="J39" s="32"/>
      <c r="K39" s="32"/>
      <c r="L39" s="22"/>
      <c r="N39" s="219" t="s">
        <v>212</v>
      </c>
      <c r="O39" s="334" t="s">
        <v>438</v>
      </c>
    </row>
    <row r="40" spans="3:15" ht="16.5" customHeight="1" x14ac:dyDescent="0.15">
      <c r="C40" s="331"/>
      <c r="D40" s="332"/>
      <c r="E40" s="333"/>
      <c r="F40" s="33"/>
      <c r="G40" s="34"/>
      <c r="H40" s="35"/>
      <c r="I40" s="35"/>
      <c r="J40" s="35"/>
      <c r="K40" s="35"/>
      <c r="L40" s="22"/>
      <c r="O40" s="335"/>
    </row>
    <row r="41" spans="3:15" ht="16.5" customHeight="1" thickBot="1" x14ac:dyDescent="0.2">
      <c r="C41" s="331"/>
      <c r="D41" s="332"/>
      <c r="E41" s="333"/>
      <c r="F41" s="33"/>
      <c r="G41" s="34"/>
      <c r="H41" s="35"/>
      <c r="I41" s="35"/>
      <c r="J41" s="35"/>
      <c r="K41" s="35"/>
      <c r="L41" s="22"/>
      <c r="O41" s="336"/>
    </row>
    <row r="42" spans="3:15" ht="16.5" customHeight="1" thickTop="1" x14ac:dyDescent="0.15">
      <c r="C42" s="331"/>
      <c r="D42" s="332"/>
      <c r="E42" s="333"/>
      <c r="F42" s="33"/>
      <c r="G42" s="34"/>
      <c r="H42" s="35"/>
      <c r="I42" s="35"/>
      <c r="J42" s="35"/>
      <c r="K42" s="35"/>
      <c r="L42" s="22"/>
    </row>
    <row r="43" spans="3:15" ht="16.5" customHeight="1" x14ac:dyDescent="0.15">
      <c r="C43" s="331"/>
      <c r="D43" s="332"/>
      <c r="E43" s="333"/>
      <c r="F43" s="33"/>
      <c r="G43" s="34"/>
      <c r="H43" s="35"/>
      <c r="I43" s="35"/>
      <c r="J43" s="35"/>
      <c r="K43" s="35"/>
      <c r="L43" s="22"/>
    </row>
    <row r="44" spans="3:15" ht="16.5" customHeight="1" x14ac:dyDescent="0.15">
      <c r="C44" s="331"/>
      <c r="D44" s="332"/>
      <c r="E44" s="333"/>
      <c r="F44" s="33"/>
      <c r="G44" s="34"/>
      <c r="H44" s="35"/>
      <c r="I44" s="35"/>
      <c r="J44" s="35"/>
      <c r="K44" s="35"/>
      <c r="L44" s="22"/>
    </row>
    <row r="45" spans="3:15" ht="16.5" customHeight="1" thickBot="1" x14ac:dyDescent="0.2">
      <c r="C45" s="361"/>
      <c r="D45" s="362"/>
      <c r="E45" s="363"/>
      <c r="F45" s="36"/>
      <c r="G45" s="37"/>
      <c r="H45" s="38"/>
      <c r="I45" s="38"/>
      <c r="J45" s="38"/>
      <c r="K45" s="38"/>
      <c r="L45" s="22"/>
    </row>
    <row r="46" spans="3:15" ht="16.5" customHeight="1" thickTop="1" thickBot="1" x14ac:dyDescent="0.2">
      <c r="D46" s="20"/>
      <c r="E46" s="337" t="s">
        <v>11</v>
      </c>
      <c r="F46" s="337"/>
      <c r="G46" s="337"/>
      <c r="H46" s="41">
        <f>SUM(H39:H45)</f>
        <v>0</v>
      </c>
      <c r="I46" s="41">
        <f>SUM(I39:I45)</f>
        <v>0</v>
      </c>
      <c r="J46" s="41">
        <f>SUM(J39:J45)</f>
        <v>0</v>
      </c>
      <c r="K46" s="41">
        <f>SUM(K39:K45)</f>
        <v>0</v>
      </c>
      <c r="L46" s="22"/>
    </row>
    <row r="47" spans="3:15" ht="16.5" customHeight="1" thickTop="1" thickBot="1" x14ac:dyDescent="0.2">
      <c r="D47" s="20"/>
      <c r="E47" s="337" t="s">
        <v>12</v>
      </c>
      <c r="F47" s="337"/>
      <c r="G47" s="337"/>
      <c r="H47" s="40">
        <f>IF(H46&gt;0,1/H46,0)</f>
        <v>0</v>
      </c>
      <c r="I47" s="41">
        <f t="shared" ref="I47:K47" si="2">IF(I46&gt;0,1/I46,0)</f>
        <v>0</v>
      </c>
      <c r="J47" s="41">
        <f t="shared" si="2"/>
        <v>0</v>
      </c>
      <c r="K47" s="41">
        <f t="shared" si="2"/>
        <v>0</v>
      </c>
      <c r="L47" s="22"/>
      <c r="O47" s="334" t="s">
        <v>268</v>
      </c>
    </row>
    <row r="48" spans="3:15" ht="16.5" customHeight="1" thickTop="1" thickBot="1" x14ac:dyDescent="0.2">
      <c r="D48" s="26"/>
      <c r="E48" s="338" t="s">
        <v>296</v>
      </c>
      <c r="F48" s="338"/>
      <c r="G48" s="339"/>
      <c r="H48" s="42">
        <f>IF(SUM(H37:K37)&gt;0,(H47*H37+I47*I37+J47*J37+K47*K37)/SUM(H37:K37),0)</f>
        <v>0</v>
      </c>
      <c r="I48" s="22" t="s">
        <v>510</v>
      </c>
      <c r="J48" s="22"/>
      <c r="K48" s="22"/>
      <c r="L48" s="22"/>
      <c r="N48" s="185" t="s">
        <v>212</v>
      </c>
      <c r="O48" s="336"/>
    </row>
    <row r="49" spans="3:15" ht="14.25" customHeight="1" thickTop="1" thickBot="1" x14ac:dyDescent="0.2">
      <c r="K49" s="9"/>
      <c r="L49" s="43"/>
    </row>
    <row r="50" spans="3:15" ht="18.75" customHeight="1" thickTop="1" x14ac:dyDescent="0.15">
      <c r="C50" s="29" t="s">
        <v>184</v>
      </c>
      <c r="D50" s="23"/>
      <c r="H50" s="18" t="s">
        <v>13</v>
      </c>
      <c r="I50" s="18" t="s">
        <v>14</v>
      </c>
      <c r="J50" s="18" t="s">
        <v>15</v>
      </c>
      <c r="K50" s="18" t="s">
        <v>16</v>
      </c>
      <c r="L50" s="44"/>
      <c r="N50" s="185" t="s">
        <v>212</v>
      </c>
      <c r="O50" s="334" t="s">
        <v>370</v>
      </c>
    </row>
    <row r="51" spans="3:15" ht="16.5" customHeight="1" thickBot="1" x14ac:dyDescent="0.2">
      <c r="G51" s="18" t="s">
        <v>2</v>
      </c>
      <c r="H51" s="16"/>
      <c r="I51" s="16"/>
      <c r="J51" s="16"/>
      <c r="K51" s="16"/>
      <c r="L51" s="17"/>
      <c r="N51" s="188"/>
      <c r="O51" s="336"/>
    </row>
    <row r="52" spans="3:15" ht="33" customHeight="1" thickTop="1" x14ac:dyDescent="0.15">
      <c r="C52" s="340" t="s">
        <v>3</v>
      </c>
      <c r="D52" s="341"/>
      <c r="E52" s="342"/>
      <c r="F52" s="13" t="s">
        <v>5</v>
      </c>
      <c r="G52" s="18" t="s">
        <v>4</v>
      </c>
      <c r="H52" s="13" t="s">
        <v>34</v>
      </c>
      <c r="I52" s="13" t="s">
        <v>34</v>
      </c>
      <c r="J52" s="13" t="s">
        <v>34</v>
      </c>
      <c r="K52" s="13" t="s">
        <v>34</v>
      </c>
      <c r="L52" s="14"/>
    </row>
    <row r="53" spans="3:15" ht="16.5" customHeight="1" x14ac:dyDescent="0.15">
      <c r="C53" s="328"/>
      <c r="D53" s="329"/>
      <c r="E53" s="330"/>
      <c r="F53" s="30"/>
      <c r="G53" s="31"/>
      <c r="H53" s="32"/>
      <c r="I53" s="32"/>
      <c r="J53" s="32"/>
      <c r="K53" s="32"/>
      <c r="L53" s="22"/>
    </row>
    <row r="54" spans="3:15" ht="16.5" customHeight="1" x14ac:dyDescent="0.15">
      <c r="C54" s="331"/>
      <c r="D54" s="332"/>
      <c r="E54" s="333"/>
      <c r="F54" s="33"/>
      <c r="G54" s="34"/>
      <c r="H54" s="35"/>
      <c r="I54" s="35"/>
      <c r="J54" s="35"/>
      <c r="K54" s="35"/>
      <c r="L54" s="22"/>
    </row>
    <row r="55" spans="3:15" ht="16.5" customHeight="1" x14ac:dyDescent="0.15">
      <c r="C55" s="331"/>
      <c r="D55" s="332"/>
      <c r="E55" s="333"/>
      <c r="F55" s="33"/>
      <c r="G55" s="34"/>
      <c r="H55" s="35"/>
      <c r="I55" s="35"/>
      <c r="J55" s="35"/>
      <c r="K55" s="35"/>
      <c r="L55" s="22"/>
    </row>
    <row r="56" spans="3:15" ht="16.5" customHeight="1" x14ac:dyDescent="0.15">
      <c r="C56" s="331"/>
      <c r="D56" s="332"/>
      <c r="E56" s="333"/>
      <c r="F56" s="33"/>
      <c r="G56" s="34"/>
      <c r="H56" s="35"/>
      <c r="I56" s="35"/>
      <c r="J56" s="35"/>
      <c r="K56" s="35"/>
      <c r="L56" s="22"/>
    </row>
    <row r="57" spans="3:15" ht="16.5" customHeight="1" x14ac:dyDescent="0.15">
      <c r="C57" s="331"/>
      <c r="D57" s="332"/>
      <c r="E57" s="333"/>
      <c r="F57" s="33"/>
      <c r="G57" s="34"/>
      <c r="H57" s="35"/>
      <c r="I57" s="35"/>
      <c r="J57" s="35"/>
      <c r="K57" s="35"/>
      <c r="L57" s="22"/>
    </row>
    <row r="58" spans="3:15" ht="16.5" customHeight="1" thickBot="1" x14ac:dyDescent="0.2">
      <c r="C58" s="361"/>
      <c r="D58" s="362"/>
      <c r="E58" s="363"/>
      <c r="F58" s="36"/>
      <c r="G58" s="37"/>
      <c r="H58" s="38"/>
      <c r="I58" s="38"/>
      <c r="J58" s="38"/>
      <c r="K58" s="38"/>
      <c r="L58" s="22"/>
    </row>
    <row r="59" spans="3:15" ht="16.5" customHeight="1" thickTop="1" thickBot="1" x14ac:dyDescent="0.2">
      <c r="D59" s="20"/>
      <c r="E59" s="337" t="s">
        <v>11</v>
      </c>
      <c r="F59" s="337"/>
      <c r="G59" s="337"/>
      <c r="H59" s="25">
        <f>SUM(H53:H58)</f>
        <v>0</v>
      </c>
      <c r="I59" s="25">
        <f>SUM(I53:I58)</f>
        <v>0</v>
      </c>
      <c r="J59" s="25">
        <f>SUM(J53:J58)</f>
        <v>0</v>
      </c>
      <c r="K59" s="25">
        <f>SUM(K53:K58)</f>
        <v>0</v>
      </c>
      <c r="L59" s="22"/>
    </row>
    <row r="60" spans="3:15" ht="16.5" customHeight="1" thickTop="1" thickBot="1" x14ac:dyDescent="0.2">
      <c r="D60" s="20"/>
      <c r="E60" s="337" t="s">
        <v>12</v>
      </c>
      <c r="F60" s="337"/>
      <c r="G60" s="337"/>
      <c r="H60" s="24">
        <f>IF(H59&gt;0,1/H59,0)</f>
        <v>0</v>
      </c>
      <c r="I60" s="25">
        <f t="shared" ref="I60:K60" si="3">IF(I59&gt;0,1/I59,0)</f>
        <v>0</v>
      </c>
      <c r="J60" s="25">
        <f t="shared" si="3"/>
        <v>0</v>
      </c>
      <c r="K60" s="25">
        <f t="shared" si="3"/>
        <v>0</v>
      </c>
      <c r="L60" s="22"/>
      <c r="O60" s="334" t="s">
        <v>269</v>
      </c>
    </row>
    <row r="61" spans="3:15" ht="16.5" customHeight="1" thickTop="1" thickBot="1" x14ac:dyDescent="0.2">
      <c r="D61" s="26"/>
      <c r="E61" s="338" t="s">
        <v>296</v>
      </c>
      <c r="F61" s="338"/>
      <c r="G61" s="339"/>
      <c r="H61" s="27">
        <f>IF(SUM(H51:K51)&gt;0,(H60*H51+I60*I51+J60*J51+K60*K51)/SUM(H51:K51),0)</f>
        <v>0</v>
      </c>
      <c r="I61" s="22" t="s">
        <v>510</v>
      </c>
      <c r="J61" s="22"/>
      <c r="K61" s="22"/>
      <c r="L61" s="22"/>
      <c r="N61" s="185" t="s">
        <v>212</v>
      </c>
      <c r="O61" s="336"/>
    </row>
    <row r="62" spans="3:15" ht="9" customHeight="1" thickTop="1" thickBot="1" x14ac:dyDescent="0.2">
      <c r="K62" s="9"/>
      <c r="L62" s="43"/>
    </row>
    <row r="63" spans="3:15" ht="18.75" customHeight="1" thickTop="1" x14ac:dyDescent="0.15">
      <c r="C63" s="29" t="s">
        <v>205</v>
      </c>
      <c r="H63" s="18" t="s">
        <v>13</v>
      </c>
      <c r="I63" s="18" t="s">
        <v>14</v>
      </c>
      <c r="J63" s="18" t="s">
        <v>15</v>
      </c>
      <c r="K63" s="18" t="s">
        <v>16</v>
      </c>
      <c r="L63" s="44"/>
      <c r="N63" s="185" t="s">
        <v>212</v>
      </c>
      <c r="O63" s="334" t="s">
        <v>206</v>
      </c>
    </row>
    <row r="64" spans="3:15" ht="16.5" customHeight="1" thickBot="1" x14ac:dyDescent="0.2">
      <c r="C64" s="45" t="s">
        <v>35</v>
      </c>
      <c r="D64" s="372"/>
      <c r="E64" s="373"/>
      <c r="F64" s="374"/>
      <c r="G64" s="18" t="s">
        <v>2</v>
      </c>
      <c r="H64" s="16"/>
      <c r="I64" s="16"/>
      <c r="J64" s="16"/>
      <c r="K64" s="16"/>
      <c r="L64" s="17"/>
      <c r="N64" s="188"/>
      <c r="O64" s="336"/>
    </row>
    <row r="65" spans="3:15" ht="33" customHeight="1" thickTop="1" x14ac:dyDescent="0.15">
      <c r="C65" s="364" t="s">
        <v>3</v>
      </c>
      <c r="D65" s="365"/>
      <c r="E65" s="366"/>
      <c r="F65" s="13" t="s">
        <v>5</v>
      </c>
      <c r="G65" s="18" t="s">
        <v>4</v>
      </c>
      <c r="H65" s="13" t="s">
        <v>34</v>
      </c>
      <c r="I65" s="13" t="s">
        <v>34</v>
      </c>
      <c r="J65" s="13" t="s">
        <v>34</v>
      </c>
      <c r="K65" s="13" t="s">
        <v>34</v>
      </c>
      <c r="L65" s="14"/>
    </row>
    <row r="66" spans="3:15" ht="16.5" customHeight="1" x14ac:dyDescent="0.15">
      <c r="C66" s="328"/>
      <c r="D66" s="329"/>
      <c r="E66" s="330"/>
      <c r="F66" s="30"/>
      <c r="G66" s="31"/>
      <c r="H66" s="32"/>
      <c r="I66" s="32"/>
      <c r="J66" s="32"/>
      <c r="K66" s="32"/>
      <c r="L66" s="22"/>
    </row>
    <row r="67" spans="3:15" ht="16.5" customHeight="1" x14ac:dyDescent="0.15">
      <c r="C67" s="331"/>
      <c r="D67" s="332"/>
      <c r="E67" s="333"/>
      <c r="F67" s="33"/>
      <c r="G67" s="34"/>
      <c r="H67" s="35"/>
      <c r="I67" s="35"/>
      <c r="J67" s="35"/>
      <c r="K67" s="35"/>
      <c r="L67" s="22"/>
    </row>
    <row r="68" spans="3:15" ht="16.5" customHeight="1" x14ac:dyDescent="0.15">
      <c r="C68" s="331"/>
      <c r="D68" s="332"/>
      <c r="E68" s="333"/>
      <c r="F68" s="33"/>
      <c r="G68" s="34"/>
      <c r="H68" s="35"/>
      <c r="I68" s="35"/>
      <c r="J68" s="35"/>
      <c r="K68" s="35"/>
      <c r="L68" s="22"/>
    </row>
    <row r="69" spans="3:15" ht="16.5" customHeight="1" x14ac:dyDescent="0.15">
      <c r="C69" s="331"/>
      <c r="D69" s="332"/>
      <c r="E69" s="333"/>
      <c r="F69" s="33"/>
      <c r="G69" s="34"/>
      <c r="H69" s="35"/>
      <c r="I69" s="35"/>
      <c r="J69" s="35"/>
      <c r="K69" s="35"/>
      <c r="L69" s="22"/>
    </row>
    <row r="70" spans="3:15" ht="16.5" customHeight="1" x14ac:dyDescent="0.15">
      <c r="C70" s="331"/>
      <c r="D70" s="332"/>
      <c r="E70" s="333"/>
      <c r="F70" s="33"/>
      <c r="G70" s="34"/>
      <c r="H70" s="35"/>
      <c r="I70" s="35"/>
      <c r="J70" s="35"/>
      <c r="K70" s="35"/>
      <c r="L70" s="22"/>
    </row>
    <row r="71" spans="3:15" ht="16.5" customHeight="1" thickBot="1" x14ac:dyDescent="0.2">
      <c r="C71" s="361"/>
      <c r="D71" s="362"/>
      <c r="E71" s="363"/>
      <c r="F71" s="36"/>
      <c r="G71" s="37"/>
      <c r="H71" s="38"/>
      <c r="I71" s="38"/>
      <c r="J71" s="38"/>
      <c r="K71" s="38"/>
      <c r="L71" s="22"/>
    </row>
    <row r="72" spans="3:15" ht="16.5" customHeight="1" thickTop="1" thickBot="1" x14ac:dyDescent="0.2">
      <c r="D72" s="20"/>
      <c r="E72" s="337" t="s">
        <v>11</v>
      </c>
      <c r="F72" s="337"/>
      <c r="G72" s="337"/>
      <c r="H72" s="25">
        <f>SUM(H66:H71)</f>
        <v>0</v>
      </c>
      <c r="I72" s="25">
        <f>SUM(I66:I71)</f>
        <v>0</v>
      </c>
      <c r="J72" s="25">
        <f>SUM(J66:J71)</f>
        <v>0</v>
      </c>
      <c r="K72" s="25">
        <f>SUM(K66:K71)</f>
        <v>0</v>
      </c>
      <c r="L72" s="22"/>
    </row>
    <row r="73" spans="3:15" ht="16.5" customHeight="1" thickTop="1" thickBot="1" x14ac:dyDescent="0.2">
      <c r="D73" s="20"/>
      <c r="E73" s="337" t="s">
        <v>12</v>
      </c>
      <c r="F73" s="337"/>
      <c r="G73" s="337"/>
      <c r="H73" s="24">
        <f>IF(H72&gt;0,1/H72,0)</f>
        <v>0</v>
      </c>
      <c r="I73" s="25">
        <f t="shared" ref="I73:K73" si="4">IF(I72&gt;0,1/I72,0)</f>
        <v>0</v>
      </c>
      <c r="J73" s="25">
        <f t="shared" si="4"/>
        <v>0</v>
      </c>
      <c r="K73" s="25">
        <f t="shared" si="4"/>
        <v>0</v>
      </c>
      <c r="L73" s="22"/>
      <c r="O73" s="334" t="s">
        <v>270</v>
      </c>
    </row>
    <row r="74" spans="3:15" ht="16.5" customHeight="1" thickTop="1" thickBot="1" x14ac:dyDescent="0.2">
      <c r="D74" s="26"/>
      <c r="E74" s="338" t="s">
        <v>296</v>
      </c>
      <c r="F74" s="338"/>
      <c r="G74" s="339"/>
      <c r="H74" s="27">
        <f>IF(SUM(H64:K64)&gt;0,(H73*H64+I73*I64+J73*J64+K73*K64)/SUM(H64:K64),0)</f>
        <v>0</v>
      </c>
      <c r="I74" s="22"/>
      <c r="J74" s="22"/>
      <c r="K74" s="22"/>
      <c r="L74" s="22"/>
      <c r="N74" s="185" t="s">
        <v>212</v>
      </c>
      <c r="O74" s="336"/>
    </row>
    <row r="75" spans="3:15" ht="7.5" customHeight="1" thickTop="1" thickBot="1" x14ac:dyDescent="0.2">
      <c r="K75" s="9"/>
      <c r="L75" s="43"/>
    </row>
    <row r="76" spans="3:15" ht="13.5" customHeight="1" thickTop="1" x14ac:dyDescent="0.15">
      <c r="L76" s="43"/>
      <c r="O76" s="334" t="s">
        <v>208</v>
      </c>
    </row>
    <row r="77" spans="3:15" ht="18.75" customHeight="1" x14ac:dyDescent="0.15">
      <c r="C77" s="29" t="s">
        <v>457</v>
      </c>
      <c r="L77" s="28"/>
      <c r="N77" s="185" t="s">
        <v>212</v>
      </c>
      <c r="O77" s="335"/>
    </row>
    <row r="78" spans="3:15" ht="19.5" thickBot="1" x14ac:dyDescent="0.2">
      <c r="C78" s="15" t="s">
        <v>37</v>
      </c>
      <c r="L78" s="28"/>
      <c r="N78" s="189"/>
      <c r="O78" s="336"/>
    </row>
    <row r="79" spans="3:15" ht="16.5" customHeight="1" thickTop="1" x14ac:dyDescent="0.15">
      <c r="C79" s="323" t="s">
        <v>342</v>
      </c>
      <c r="D79" s="323"/>
      <c r="E79" s="323"/>
      <c r="F79" s="322" t="s">
        <v>36</v>
      </c>
      <c r="G79" s="322"/>
      <c r="H79" s="312"/>
      <c r="I79" s="312"/>
      <c r="J79" s="312"/>
      <c r="K79" s="312"/>
      <c r="L79" s="312"/>
      <c r="N79" s="348" t="s">
        <v>212</v>
      </c>
      <c r="O79" s="334" t="s">
        <v>336</v>
      </c>
    </row>
    <row r="80" spans="3:15" ht="16.5" customHeight="1" x14ac:dyDescent="0.15">
      <c r="C80" s="323"/>
      <c r="D80" s="323"/>
      <c r="E80" s="323"/>
      <c r="F80" s="309" t="s">
        <v>17</v>
      </c>
      <c r="G80" s="311"/>
      <c r="H80" s="257"/>
      <c r="I80" s="59" t="s">
        <v>18</v>
      </c>
      <c r="J80" s="37"/>
      <c r="K80" s="46" t="s">
        <v>207</v>
      </c>
      <c r="L80" s="47">
        <f>IF(J80&gt;0,J80/1000/H80,0)</f>
        <v>0</v>
      </c>
      <c r="N80" s="348"/>
      <c r="O80" s="335"/>
    </row>
    <row r="81" spans="3:15" ht="16.5" customHeight="1" thickBot="1" x14ac:dyDescent="0.2">
      <c r="C81" s="323"/>
      <c r="D81" s="323"/>
      <c r="E81" s="323"/>
      <c r="F81" s="309" t="s">
        <v>19</v>
      </c>
      <c r="G81" s="310"/>
      <c r="H81" s="310"/>
      <c r="I81" s="311"/>
      <c r="J81" s="258"/>
      <c r="L81" s="48"/>
      <c r="N81" s="348"/>
      <c r="O81" s="336"/>
    </row>
    <row r="82" spans="3:15" ht="6" customHeight="1" thickTop="1" x14ac:dyDescent="0.15"/>
    <row r="83" spans="3:15" ht="16.5" customHeight="1" x14ac:dyDescent="0.15">
      <c r="C83" s="313" t="s">
        <v>343</v>
      </c>
      <c r="D83" s="314"/>
      <c r="E83" s="315"/>
      <c r="F83" s="322" t="s">
        <v>36</v>
      </c>
      <c r="G83" s="322"/>
      <c r="H83" s="312"/>
      <c r="I83" s="312"/>
      <c r="J83" s="312"/>
      <c r="K83" s="312"/>
      <c r="L83" s="312"/>
    </row>
    <row r="84" spans="3:15" ht="16.5" customHeight="1" x14ac:dyDescent="0.15">
      <c r="C84" s="316"/>
      <c r="D84" s="317"/>
      <c r="E84" s="318"/>
      <c r="F84" s="309" t="s">
        <v>20</v>
      </c>
      <c r="G84" s="311"/>
      <c r="H84" s="258"/>
      <c r="I84" s="60" t="s">
        <v>21</v>
      </c>
      <c r="J84" s="259"/>
      <c r="K84" s="46" t="s">
        <v>207</v>
      </c>
      <c r="L84" s="47">
        <f>IF(J84&gt;0,J84/1000/H84,0)</f>
        <v>0</v>
      </c>
    </row>
    <row r="85" spans="3:15" ht="16.5" customHeight="1" x14ac:dyDescent="0.15">
      <c r="C85" s="319"/>
      <c r="D85" s="320"/>
      <c r="E85" s="321"/>
      <c r="F85" s="309" t="s">
        <v>22</v>
      </c>
      <c r="G85" s="310"/>
      <c r="H85" s="310"/>
      <c r="I85" s="311"/>
      <c r="J85" s="258"/>
      <c r="L85" s="48"/>
    </row>
    <row r="86" spans="3:15" ht="6" customHeight="1" x14ac:dyDescent="0.15"/>
    <row r="87" spans="3:15" ht="16.5" customHeight="1" x14ac:dyDescent="0.15">
      <c r="C87" s="313" t="s">
        <v>344</v>
      </c>
      <c r="D87" s="314"/>
      <c r="E87" s="315"/>
      <c r="F87" s="322" t="s">
        <v>36</v>
      </c>
      <c r="G87" s="322"/>
      <c r="H87" s="312"/>
      <c r="I87" s="312"/>
      <c r="J87" s="312"/>
      <c r="K87" s="312"/>
      <c r="L87" s="312"/>
    </row>
    <row r="88" spans="3:15" ht="16.5" customHeight="1" x14ac:dyDescent="0.15">
      <c r="C88" s="316"/>
      <c r="D88" s="317"/>
      <c r="E88" s="318"/>
      <c r="F88" s="309" t="s">
        <v>23</v>
      </c>
      <c r="G88" s="311"/>
      <c r="H88" s="258"/>
      <c r="I88" s="60" t="s">
        <v>24</v>
      </c>
      <c r="J88" s="259"/>
      <c r="K88" s="46" t="s">
        <v>207</v>
      </c>
      <c r="L88" s="47">
        <f>IF(J88&gt;0,J88/1000/H88,0)</f>
        <v>0</v>
      </c>
    </row>
    <row r="89" spans="3:15" ht="16.5" customHeight="1" x14ac:dyDescent="0.15">
      <c r="C89" s="319"/>
      <c r="D89" s="320"/>
      <c r="E89" s="321"/>
      <c r="F89" s="309" t="s">
        <v>25</v>
      </c>
      <c r="G89" s="310"/>
      <c r="H89" s="310"/>
      <c r="I89" s="311"/>
      <c r="J89" s="258"/>
      <c r="L89" s="48"/>
    </row>
    <row r="90" spans="3:15" ht="6" customHeight="1" x14ac:dyDescent="0.15"/>
    <row r="91" spans="3:15" ht="16.5" customHeight="1" x14ac:dyDescent="0.15">
      <c r="C91" s="323" t="s">
        <v>345</v>
      </c>
      <c r="D91" s="322"/>
      <c r="E91" s="322"/>
      <c r="F91" s="322" t="s">
        <v>36</v>
      </c>
      <c r="G91" s="322"/>
      <c r="H91" s="312"/>
      <c r="I91" s="312"/>
      <c r="J91" s="312"/>
      <c r="K91" s="312"/>
      <c r="L91" s="312"/>
    </row>
    <row r="92" spans="3:15" ht="16.5" customHeight="1" x14ac:dyDescent="0.15">
      <c r="C92" s="322"/>
      <c r="D92" s="322"/>
      <c r="E92" s="322"/>
      <c r="F92" s="309" t="s">
        <v>26</v>
      </c>
      <c r="G92" s="311"/>
      <c r="H92" s="258"/>
      <c r="I92" s="60" t="s">
        <v>27</v>
      </c>
      <c r="J92" s="259"/>
      <c r="K92" s="46" t="s">
        <v>207</v>
      </c>
      <c r="L92" s="47">
        <f>IF(J92&gt;0,J92/1000/H92,0)</f>
        <v>0</v>
      </c>
    </row>
    <row r="93" spans="3:15" ht="6" customHeight="1" x14ac:dyDescent="0.15"/>
    <row r="94" spans="3:15" ht="16.5" customHeight="1" thickBot="1" x14ac:dyDescent="0.2">
      <c r="C94" s="369" t="s">
        <v>28</v>
      </c>
      <c r="D94" s="370"/>
      <c r="E94" s="371"/>
      <c r="F94" s="58" t="s">
        <v>346</v>
      </c>
      <c r="G94" s="49">
        <v>0.4</v>
      </c>
      <c r="H94" s="50" t="s">
        <v>29</v>
      </c>
      <c r="I94" s="15"/>
      <c r="J94" s="15"/>
      <c r="K94" s="15"/>
      <c r="L94" s="48"/>
    </row>
    <row r="95" spans="3:15" ht="16.5" customHeight="1" thickTop="1" thickBot="1" x14ac:dyDescent="0.2">
      <c r="C95" s="304" t="s">
        <v>30</v>
      </c>
      <c r="D95" s="305"/>
      <c r="E95" s="306"/>
      <c r="F95" s="58" t="s">
        <v>347</v>
      </c>
      <c r="G95" s="256">
        <v>0</v>
      </c>
      <c r="H95" s="50" t="s">
        <v>283</v>
      </c>
      <c r="I95" s="15"/>
      <c r="J95" s="15"/>
      <c r="K95" s="15"/>
      <c r="L95" s="48"/>
      <c r="O95" s="334" t="s">
        <v>353</v>
      </c>
    </row>
    <row r="96" spans="3:15" ht="16.5" customHeight="1" thickTop="1" thickBot="1" x14ac:dyDescent="0.2">
      <c r="C96" s="307" t="s">
        <v>351</v>
      </c>
      <c r="D96" s="308"/>
      <c r="E96" s="308"/>
      <c r="F96" s="308"/>
      <c r="G96" s="27">
        <f>IF(1.8-1.36*(L80*(G94+J81)+L92*(G94-G95))^0.15-0.01*(6.14-L80)*((L84+0.5*L88)*MIN(0.9,MAX(J85,J89)))^0.5&lt;0.05,0.05,1.8-1.36*(L80*(G94+J81)+L92*(G94-G95))^0.15-0.01*(6.14-L80)*((L84+0.5*L88)*MIN(0.9,MAX(J85,J89)))^0.5)</f>
        <v>1.8</v>
      </c>
      <c r="H96" s="22" t="s">
        <v>510</v>
      </c>
      <c r="I96" s="15"/>
      <c r="J96" s="15"/>
      <c r="K96" s="15"/>
      <c r="L96" s="48"/>
      <c r="N96" s="185" t="s">
        <v>212</v>
      </c>
      <c r="O96" s="335"/>
    </row>
    <row r="97" spans="3:15" ht="20.25" thickTop="1" thickBot="1" x14ac:dyDescent="0.2">
      <c r="L97" s="28"/>
      <c r="O97" s="336"/>
    </row>
    <row r="98" spans="3:15" ht="19.5" thickTop="1" x14ac:dyDescent="0.15">
      <c r="L98" s="28"/>
    </row>
    <row r="99" spans="3:15" x14ac:dyDescent="0.15">
      <c r="L99" s="28"/>
    </row>
    <row r="100" spans="3:15" ht="19.5" thickBot="1" x14ac:dyDescent="0.2">
      <c r="L100" s="28"/>
    </row>
    <row r="101" spans="3:15" ht="13.5" customHeight="1" thickTop="1" x14ac:dyDescent="0.15">
      <c r="L101" s="43"/>
      <c r="O101" s="334" t="s">
        <v>348</v>
      </c>
    </row>
    <row r="102" spans="3:15" ht="18.75" customHeight="1" x14ac:dyDescent="0.15">
      <c r="C102" s="29" t="s">
        <v>215</v>
      </c>
      <c r="L102" s="28"/>
      <c r="N102" s="185" t="s">
        <v>212</v>
      </c>
      <c r="O102" s="335"/>
    </row>
    <row r="103" spans="3:15" ht="19.5" thickBot="1" x14ac:dyDescent="0.2">
      <c r="C103" s="15" t="s">
        <v>37</v>
      </c>
      <c r="L103" s="28"/>
      <c r="N103" s="189"/>
      <c r="O103" s="336"/>
    </row>
    <row r="104" spans="3:15" ht="16.5" customHeight="1" thickTop="1" x14ac:dyDescent="0.15">
      <c r="C104" s="323" t="s">
        <v>216</v>
      </c>
      <c r="D104" s="323"/>
      <c r="E104" s="323"/>
      <c r="F104" s="322" t="s">
        <v>36</v>
      </c>
      <c r="G104" s="322"/>
      <c r="H104" s="312"/>
      <c r="I104" s="312"/>
      <c r="J104" s="312"/>
      <c r="K104" s="312"/>
      <c r="L104" s="312"/>
    </row>
    <row r="105" spans="3:15" ht="16.5" customHeight="1" x14ac:dyDescent="0.15">
      <c r="C105" s="323"/>
      <c r="D105" s="323"/>
      <c r="E105" s="323"/>
      <c r="F105" s="309" t="s">
        <v>17</v>
      </c>
      <c r="G105" s="311"/>
      <c r="H105" s="257"/>
      <c r="I105" s="59" t="s">
        <v>18</v>
      </c>
      <c r="J105" s="37"/>
      <c r="K105" s="46" t="s">
        <v>207</v>
      </c>
      <c r="L105" s="47">
        <f>IF(J105&gt;0,J105/1000/H105,0)</f>
        <v>0</v>
      </c>
    </row>
    <row r="106" spans="3:15" ht="16.5" customHeight="1" x14ac:dyDescent="0.15">
      <c r="C106" s="323"/>
      <c r="D106" s="323"/>
      <c r="E106" s="323"/>
      <c r="F106" s="309" t="s">
        <v>19</v>
      </c>
      <c r="G106" s="310"/>
      <c r="H106" s="310"/>
      <c r="I106" s="311"/>
      <c r="J106" s="258"/>
      <c r="L106" s="48"/>
    </row>
    <row r="107" spans="3:15" ht="6" customHeight="1" x14ac:dyDescent="0.15"/>
    <row r="108" spans="3:15" ht="16.5" customHeight="1" x14ac:dyDescent="0.15">
      <c r="C108" s="313" t="s">
        <v>217</v>
      </c>
      <c r="D108" s="314"/>
      <c r="E108" s="315"/>
      <c r="F108" s="322" t="s">
        <v>36</v>
      </c>
      <c r="G108" s="322"/>
      <c r="H108" s="312"/>
      <c r="I108" s="312"/>
      <c r="J108" s="312"/>
      <c r="K108" s="312"/>
      <c r="L108" s="312"/>
    </row>
    <row r="109" spans="3:15" ht="16.5" customHeight="1" x14ac:dyDescent="0.15">
      <c r="C109" s="316"/>
      <c r="D109" s="317"/>
      <c r="E109" s="318"/>
      <c r="F109" s="309" t="s">
        <v>20</v>
      </c>
      <c r="G109" s="311"/>
      <c r="H109" s="258"/>
      <c r="I109" s="60" t="s">
        <v>21</v>
      </c>
      <c r="J109" s="259"/>
      <c r="K109" s="46" t="s">
        <v>207</v>
      </c>
      <c r="L109" s="47">
        <f>IF(J109&gt;0,J109/1000/H109,0)</f>
        <v>0</v>
      </c>
    </row>
    <row r="110" spans="3:15" ht="16.5" customHeight="1" x14ac:dyDescent="0.15">
      <c r="C110" s="319"/>
      <c r="D110" s="320"/>
      <c r="E110" s="321"/>
      <c r="F110" s="309" t="s">
        <v>22</v>
      </c>
      <c r="G110" s="310"/>
      <c r="H110" s="310"/>
      <c r="I110" s="311"/>
      <c r="J110" s="258"/>
      <c r="L110" s="48"/>
    </row>
    <row r="111" spans="3:15" ht="6" customHeight="1" x14ac:dyDescent="0.15"/>
    <row r="112" spans="3:15" ht="16.5" customHeight="1" x14ac:dyDescent="0.15">
      <c r="C112" s="313" t="s">
        <v>218</v>
      </c>
      <c r="D112" s="314"/>
      <c r="E112" s="315"/>
      <c r="F112" s="322" t="s">
        <v>36</v>
      </c>
      <c r="G112" s="322"/>
      <c r="H112" s="312"/>
      <c r="I112" s="312"/>
      <c r="J112" s="312"/>
      <c r="K112" s="312"/>
      <c r="L112" s="312"/>
    </row>
    <row r="113" spans="1:15" ht="16.5" customHeight="1" x14ac:dyDescent="0.15">
      <c r="C113" s="316"/>
      <c r="D113" s="317"/>
      <c r="E113" s="318"/>
      <c r="F113" s="309" t="s">
        <v>23</v>
      </c>
      <c r="G113" s="311"/>
      <c r="H113" s="258"/>
      <c r="I113" s="60" t="s">
        <v>24</v>
      </c>
      <c r="J113" s="259"/>
      <c r="K113" s="46" t="s">
        <v>207</v>
      </c>
      <c r="L113" s="47">
        <f>IF(J113&gt;0,J113/1000/H113,0)</f>
        <v>0</v>
      </c>
    </row>
    <row r="114" spans="1:15" ht="16.5" customHeight="1" x14ac:dyDescent="0.15">
      <c r="C114" s="319"/>
      <c r="D114" s="320"/>
      <c r="E114" s="321"/>
      <c r="F114" s="309" t="s">
        <v>25</v>
      </c>
      <c r="G114" s="310"/>
      <c r="H114" s="310"/>
      <c r="I114" s="311"/>
      <c r="J114" s="258"/>
      <c r="L114" s="48"/>
    </row>
    <row r="115" spans="1:15" ht="6" customHeight="1" x14ac:dyDescent="0.15"/>
    <row r="116" spans="1:15" ht="16.5" customHeight="1" x14ac:dyDescent="0.15">
      <c r="C116" s="323" t="s">
        <v>219</v>
      </c>
      <c r="D116" s="322"/>
      <c r="E116" s="322"/>
      <c r="F116" s="322" t="s">
        <v>36</v>
      </c>
      <c r="G116" s="322"/>
      <c r="H116" s="312"/>
      <c r="I116" s="312"/>
      <c r="J116" s="312"/>
      <c r="K116" s="312"/>
      <c r="L116" s="312"/>
    </row>
    <row r="117" spans="1:15" ht="16.5" customHeight="1" x14ac:dyDescent="0.15">
      <c r="C117" s="322"/>
      <c r="D117" s="322"/>
      <c r="E117" s="322"/>
      <c r="F117" s="309" t="s">
        <v>26</v>
      </c>
      <c r="G117" s="311"/>
      <c r="H117" s="258"/>
      <c r="I117" s="60" t="s">
        <v>27</v>
      </c>
      <c r="J117" s="259"/>
      <c r="K117" s="46" t="s">
        <v>207</v>
      </c>
      <c r="L117" s="47">
        <f>IF(J117&gt;0,J117/1000/H117,0)</f>
        <v>0</v>
      </c>
    </row>
    <row r="118" spans="1:15" ht="6" customHeight="1" x14ac:dyDescent="0.15"/>
    <row r="119" spans="1:15" ht="16.5" customHeight="1" thickBot="1" x14ac:dyDescent="0.2">
      <c r="C119" s="369" t="s">
        <v>28</v>
      </c>
      <c r="D119" s="370"/>
      <c r="E119" s="371"/>
      <c r="F119" s="58" t="s">
        <v>349</v>
      </c>
      <c r="G119" s="49">
        <v>0.4</v>
      </c>
      <c r="H119" s="50" t="s">
        <v>29</v>
      </c>
      <c r="I119" s="15"/>
      <c r="J119" s="15"/>
      <c r="K119" s="15"/>
      <c r="L119" s="48"/>
    </row>
    <row r="120" spans="1:15" ht="16.5" customHeight="1" thickTop="1" thickBot="1" x14ac:dyDescent="0.2">
      <c r="C120" s="304" t="s">
        <v>30</v>
      </c>
      <c r="D120" s="305"/>
      <c r="E120" s="306"/>
      <c r="F120" s="58" t="s">
        <v>350</v>
      </c>
      <c r="G120" s="256">
        <v>0</v>
      </c>
      <c r="H120" s="50" t="s">
        <v>31</v>
      </c>
      <c r="I120" s="15"/>
      <c r="J120" s="15"/>
      <c r="K120" s="15"/>
      <c r="L120" s="48"/>
      <c r="O120" s="334" t="s">
        <v>352</v>
      </c>
    </row>
    <row r="121" spans="1:15" ht="16.5" customHeight="1" thickTop="1" thickBot="1" x14ac:dyDescent="0.2">
      <c r="C121" s="307" t="s">
        <v>351</v>
      </c>
      <c r="D121" s="308"/>
      <c r="E121" s="308"/>
      <c r="F121" s="308"/>
      <c r="G121" s="27">
        <f>IF(1.8-1.36*(L105*(G119+J106)+L117*(G119-G120))^0.15-0.01*(6.14-L105)*((L109+0.5*L113)*MIN(0.9,MAX(J110,J114)))^0.5&lt;0.05,0.05,1.8-1.36*(L105*(G119+J106)+L117*(G119-G120))^0.15-0.01*(6.14-L105)*((L109+0.5*L113)*MIN(0.9,MAX(J110,J114)))^0.5)</f>
        <v>1.8</v>
      </c>
      <c r="H121" s="22"/>
      <c r="I121" s="15"/>
      <c r="J121" s="15"/>
      <c r="K121" s="15"/>
      <c r="L121" s="48"/>
      <c r="N121" s="185" t="s">
        <v>212</v>
      </c>
      <c r="O121" s="336"/>
    </row>
    <row r="122" spans="1:15" ht="19.5" thickTop="1" x14ac:dyDescent="0.15">
      <c r="L122" s="28"/>
    </row>
    <row r="123" spans="1:15" x14ac:dyDescent="0.15">
      <c r="L123" s="28"/>
    </row>
    <row r="124" spans="1:15" x14ac:dyDescent="0.15">
      <c r="A124" s="367"/>
      <c r="B124" s="367"/>
      <c r="C124" s="367"/>
      <c r="D124" s="367"/>
      <c r="E124" s="367"/>
      <c r="F124" s="367"/>
      <c r="G124" s="367"/>
      <c r="H124" s="367"/>
      <c r="I124" s="367"/>
      <c r="J124" s="367"/>
      <c r="K124" s="367"/>
      <c r="L124" s="367"/>
    </row>
  </sheetData>
  <mergeCells count="132">
    <mergeCell ref="A124:L124"/>
    <mergeCell ref="O120:O121"/>
    <mergeCell ref="C15:E15"/>
    <mergeCell ref="C16:E16"/>
    <mergeCell ref="C17:E17"/>
    <mergeCell ref="C94:E94"/>
    <mergeCell ref="C95:E95"/>
    <mergeCell ref="C96:F96"/>
    <mergeCell ref="C83:E85"/>
    <mergeCell ref="F83:G83"/>
    <mergeCell ref="F84:G84"/>
    <mergeCell ref="F88:G88"/>
    <mergeCell ref="C91:E92"/>
    <mergeCell ref="F87:G87"/>
    <mergeCell ref="C87:E89"/>
    <mergeCell ref="C108:E110"/>
    <mergeCell ref="F108:G108"/>
    <mergeCell ref="C119:E119"/>
    <mergeCell ref="C54:E54"/>
    <mergeCell ref="D64:F64"/>
    <mergeCell ref="O60:O61"/>
    <mergeCell ref="O22:O23"/>
    <mergeCell ref="O36:O37"/>
    <mergeCell ref="N22:N23"/>
    <mergeCell ref="C65:E65"/>
    <mergeCell ref="C56:E56"/>
    <mergeCell ref="C45:E45"/>
    <mergeCell ref="O95:O97"/>
    <mergeCell ref="C25:E25"/>
    <mergeCell ref="C27:E27"/>
    <mergeCell ref="C29:E29"/>
    <mergeCell ref="C30:E30"/>
    <mergeCell ref="C31:E31"/>
    <mergeCell ref="O47:O48"/>
    <mergeCell ref="H87:L87"/>
    <mergeCell ref="O25:O27"/>
    <mergeCell ref="O39:O41"/>
    <mergeCell ref="C24:E24"/>
    <mergeCell ref="O63:O64"/>
    <mergeCell ref="O50:O51"/>
    <mergeCell ref="C42:E42"/>
    <mergeCell ref="C58:E58"/>
    <mergeCell ref="O79:O81"/>
    <mergeCell ref="N79:N81"/>
    <mergeCell ref="H79:L79"/>
    <mergeCell ref="H83:L83"/>
    <mergeCell ref="O73:O74"/>
    <mergeCell ref="C66:E66"/>
    <mergeCell ref="C69:E69"/>
    <mergeCell ref="C70:E70"/>
    <mergeCell ref="C71:E71"/>
    <mergeCell ref="C68:E68"/>
    <mergeCell ref="C67:E67"/>
    <mergeCell ref="E72:G72"/>
    <mergeCell ref="E73:G73"/>
    <mergeCell ref="E74:G74"/>
    <mergeCell ref="E59:G59"/>
    <mergeCell ref="E60:G60"/>
    <mergeCell ref="E61:G61"/>
    <mergeCell ref="C41:E41"/>
    <mergeCell ref="C57:E57"/>
    <mergeCell ref="C13:E13"/>
    <mergeCell ref="C14:E14"/>
    <mergeCell ref="C28:E28"/>
    <mergeCell ref="O1:O2"/>
    <mergeCell ref="N5:N6"/>
    <mergeCell ref="O5:O6"/>
    <mergeCell ref="C55:E55"/>
    <mergeCell ref="C52:E52"/>
    <mergeCell ref="C53:E53"/>
    <mergeCell ref="G7:K7"/>
    <mergeCell ref="B5:D6"/>
    <mergeCell ref="E4:L4"/>
    <mergeCell ref="O13:O16"/>
    <mergeCell ref="N13:N16"/>
    <mergeCell ref="O11:O12"/>
    <mergeCell ref="O17:O19"/>
    <mergeCell ref="N18:N19"/>
    <mergeCell ref="O33:O34"/>
    <mergeCell ref="O8:O10"/>
    <mergeCell ref="A1:J1"/>
    <mergeCell ref="K1:L1"/>
    <mergeCell ref="O20:O21"/>
    <mergeCell ref="G8:K8"/>
    <mergeCell ref="C11:E11"/>
    <mergeCell ref="C12:E12"/>
    <mergeCell ref="B4:D4"/>
    <mergeCell ref="C39:E39"/>
    <mergeCell ref="C40:E40"/>
    <mergeCell ref="O76:O78"/>
    <mergeCell ref="O101:O103"/>
    <mergeCell ref="C104:E106"/>
    <mergeCell ref="F104:G104"/>
    <mergeCell ref="H104:L104"/>
    <mergeCell ref="F105:G105"/>
    <mergeCell ref="E18:G18"/>
    <mergeCell ref="E19:G19"/>
    <mergeCell ref="E20:G20"/>
    <mergeCell ref="E32:G32"/>
    <mergeCell ref="E33:G33"/>
    <mergeCell ref="E34:G34"/>
    <mergeCell ref="E46:G46"/>
    <mergeCell ref="E47:G47"/>
    <mergeCell ref="E48:G48"/>
    <mergeCell ref="H91:L91"/>
    <mergeCell ref="C43:E43"/>
    <mergeCell ref="C44:E44"/>
    <mergeCell ref="C38:E38"/>
    <mergeCell ref="C26:E26"/>
    <mergeCell ref="C120:E120"/>
    <mergeCell ref="C121:F121"/>
    <mergeCell ref="F81:I81"/>
    <mergeCell ref="F85:I85"/>
    <mergeCell ref="F89:I89"/>
    <mergeCell ref="F106:I106"/>
    <mergeCell ref="F110:I110"/>
    <mergeCell ref="F114:I114"/>
    <mergeCell ref="H108:L108"/>
    <mergeCell ref="F109:G109"/>
    <mergeCell ref="C112:E114"/>
    <mergeCell ref="F112:G112"/>
    <mergeCell ref="H112:L112"/>
    <mergeCell ref="F113:G113"/>
    <mergeCell ref="C116:E117"/>
    <mergeCell ref="F116:G116"/>
    <mergeCell ref="H116:L116"/>
    <mergeCell ref="F117:G117"/>
    <mergeCell ref="C79:E81"/>
    <mergeCell ref="F79:G79"/>
    <mergeCell ref="F80:G80"/>
    <mergeCell ref="F91:G91"/>
    <mergeCell ref="F92:G92"/>
  </mergeCells>
  <phoneticPr fontId="2"/>
  <dataValidations count="1">
    <dataValidation type="list" allowBlank="1" showInputMessage="1" showErrorMessage="1" sqref="F5:F6 L5:L6 J5:J6 H5:H6">
      <formula1>"適用する,適用しない"</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2021</oddHeader>
    <oddFooter>&amp;C&amp;"メイリオ,レギュラー"&amp;9資料②-&amp;A-&amp;P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149"/>
  <sheetViews>
    <sheetView view="pageBreakPreview" zoomScaleNormal="100" zoomScaleSheetLayoutView="100" workbookViewId="0">
      <selection sqref="A1:J1"/>
    </sheetView>
  </sheetViews>
  <sheetFormatPr defaultRowHeight="18.75" x14ac:dyDescent="0.15"/>
  <cols>
    <col min="1" max="1" width="0.625" style="8" customWidth="1"/>
    <col min="2" max="2" width="1.125" style="9" customWidth="1"/>
    <col min="3" max="3" width="12.5" style="9" customWidth="1"/>
    <col min="4" max="4" width="4.375" style="9" customWidth="1"/>
    <col min="5" max="5" width="6.25" style="9" customWidth="1"/>
    <col min="6" max="6" width="7.125" style="9" customWidth="1"/>
    <col min="7" max="7" width="8.125" style="9" customWidth="1"/>
    <col min="8" max="8" width="6.875" style="9" customWidth="1"/>
    <col min="9" max="9" width="6.75" style="9" customWidth="1"/>
    <col min="10" max="10" width="7.125" style="9" customWidth="1"/>
    <col min="11" max="14" width="7.5" style="9" customWidth="1"/>
    <col min="15" max="15" width="7.5" style="8" customWidth="1"/>
    <col min="16" max="16" width="2.375" style="28" customWidth="1"/>
    <col min="17" max="17" width="54.5" style="57" customWidth="1"/>
    <col min="18" max="21" width="9" style="193"/>
  </cols>
  <sheetData>
    <row r="1" spans="1:21" ht="27" customHeight="1" thickTop="1" thickBot="1" x14ac:dyDescent="0.2">
      <c r="A1" s="262" t="s">
        <v>453</v>
      </c>
      <c r="B1" s="262"/>
      <c r="C1" s="262"/>
      <c r="D1" s="262"/>
      <c r="E1" s="262"/>
      <c r="F1" s="262"/>
      <c r="G1" s="262"/>
      <c r="H1" s="262"/>
      <c r="I1" s="262"/>
      <c r="J1" s="262"/>
      <c r="K1" s="61"/>
      <c r="L1" s="61"/>
      <c r="M1" s="6"/>
      <c r="N1" s="360" t="s">
        <v>512</v>
      </c>
      <c r="O1" s="360"/>
      <c r="P1" s="182"/>
      <c r="Q1" s="71" t="s">
        <v>211</v>
      </c>
      <c r="R1" s="182"/>
      <c r="S1" s="182"/>
      <c r="T1" s="182"/>
    </row>
    <row r="2" spans="1:21" s="3" customFormat="1" ht="3.75" customHeight="1" thickTop="1" thickBot="1" x14ac:dyDescent="0.2">
      <c r="A2" s="7"/>
      <c r="B2" s="8"/>
      <c r="C2" s="11"/>
      <c r="D2" s="11"/>
      <c r="E2" s="11"/>
      <c r="F2" s="11"/>
      <c r="G2" s="11"/>
      <c r="H2" s="11"/>
      <c r="I2" s="11"/>
      <c r="J2" s="11"/>
      <c r="K2" s="11"/>
      <c r="L2" s="11"/>
      <c r="M2" s="11"/>
      <c r="N2" s="11"/>
      <c r="O2" s="11"/>
      <c r="P2" s="184"/>
      <c r="Q2" s="56"/>
      <c r="R2" s="191"/>
      <c r="S2" s="191"/>
      <c r="T2" s="191"/>
      <c r="U2" s="191"/>
    </row>
    <row r="3" spans="1:21" s="2" customFormat="1" ht="18.75" customHeight="1" thickTop="1" x14ac:dyDescent="0.15">
      <c r="A3" s="8"/>
      <c r="B3" s="309" t="s">
        <v>0</v>
      </c>
      <c r="C3" s="310"/>
      <c r="D3" s="358"/>
      <c r="E3" s="358"/>
      <c r="F3" s="358"/>
      <c r="G3" s="358"/>
      <c r="H3" s="358"/>
      <c r="I3" s="358"/>
      <c r="J3" s="358"/>
      <c r="K3" s="358"/>
      <c r="L3" s="358"/>
      <c r="M3" s="358"/>
      <c r="N3" s="358"/>
      <c r="O3" s="358"/>
      <c r="P3" s="184"/>
      <c r="Q3" s="389" t="s">
        <v>448</v>
      </c>
      <c r="R3" s="192"/>
      <c r="S3" s="192"/>
      <c r="T3" s="192"/>
      <c r="U3" s="192"/>
    </row>
    <row r="4" spans="1:21" ht="22.5" customHeight="1" x14ac:dyDescent="0.15">
      <c r="B4" s="377" t="s">
        <v>441</v>
      </c>
      <c r="C4" s="378"/>
      <c r="D4" s="396" t="s">
        <v>503</v>
      </c>
      <c r="E4" s="397"/>
      <c r="F4" s="393" t="s">
        <v>440</v>
      </c>
      <c r="G4" s="394"/>
      <c r="H4" s="395"/>
      <c r="I4" s="396" t="s">
        <v>503</v>
      </c>
      <c r="J4" s="397"/>
      <c r="K4" s="393" t="s">
        <v>439</v>
      </c>
      <c r="L4" s="394"/>
      <c r="M4" s="395"/>
      <c r="N4" s="396" t="s">
        <v>503</v>
      </c>
      <c r="O4" s="397"/>
      <c r="P4" s="185" t="s">
        <v>212</v>
      </c>
      <c r="Q4" s="390"/>
    </row>
    <row r="5" spans="1:21" ht="16.5" customHeight="1" x14ac:dyDescent="0.15">
      <c r="B5" s="402" t="s">
        <v>507</v>
      </c>
      <c r="C5" s="402"/>
      <c r="D5" s="402"/>
      <c r="E5" s="402"/>
      <c r="F5" s="402"/>
      <c r="G5" s="402"/>
      <c r="H5" s="402"/>
      <c r="I5" s="402"/>
      <c r="J5" s="402"/>
      <c r="K5" s="402"/>
      <c r="L5" s="402"/>
      <c r="M5" s="402"/>
      <c r="N5" s="402"/>
      <c r="O5" s="402"/>
      <c r="P5" s="194"/>
      <c r="Q5" s="390"/>
    </row>
    <row r="6" spans="1:21" s="98" customFormat="1" ht="18" customHeight="1" x14ac:dyDescent="0.15">
      <c r="A6" s="81"/>
      <c r="B6" s="81"/>
      <c r="C6" s="81" t="s">
        <v>32</v>
      </c>
      <c r="D6" s="81"/>
      <c r="E6" s="81"/>
      <c r="F6" s="81"/>
      <c r="G6" s="81"/>
      <c r="H6" s="81"/>
      <c r="I6" s="81"/>
      <c r="J6" s="81"/>
      <c r="K6" s="81"/>
      <c r="L6" s="81"/>
      <c r="M6" s="81"/>
      <c r="N6" s="81"/>
      <c r="O6" s="81"/>
      <c r="P6" s="43"/>
      <c r="Q6" s="390"/>
      <c r="R6" s="183"/>
      <c r="S6" s="183"/>
      <c r="T6" s="183"/>
      <c r="U6" s="183"/>
    </row>
    <row r="7" spans="1:21" s="4" customFormat="1" ht="66" customHeight="1" thickBot="1" x14ac:dyDescent="0.2">
      <c r="A7" s="62"/>
      <c r="B7" s="63"/>
      <c r="C7" s="340" t="s">
        <v>38</v>
      </c>
      <c r="D7" s="342"/>
      <c r="E7" s="54" t="s">
        <v>39</v>
      </c>
      <c r="F7" s="13" t="s">
        <v>225</v>
      </c>
      <c r="G7" s="13" t="s">
        <v>271</v>
      </c>
      <c r="H7" s="13" t="s">
        <v>40</v>
      </c>
      <c r="I7" s="54" t="s">
        <v>41</v>
      </c>
      <c r="J7" s="13" t="s">
        <v>380</v>
      </c>
      <c r="K7" s="13" t="s">
        <v>228</v>
      </c>
      <c r="L7" s="13" t="s">
        <v>378</v>
      </c>
      <c r="M7" s="13" t="s">
        <v>226</v>
      </c>
      <c r="N7" s="13" t="s">
        <v>381</v>
      </c>
      <c r="P7" s="184"/>
      <c r="Q7" s="391"/>
      <c r="R7" s="195"/>
      <c r="S7" s="195"/>
      <c r="T7" s="195"/>
      <c r="U7" s="195"/>
    </row>
    <row r="8" spans="1:21" ht="16.5" customHeight="1" thickTop="1" x14ac:dyDescent="0.15">
      <c r="C8" s="398" t="s">
        <v>43</v>
      </c>
      <c r="D8" s="399"/>
      <c r="E8" s="64" t="s">
        <v>44</v>
      </c>
      <c r="F8" s="111" t="e">
        <f>IF(INT(LEFT($D$4,1))&lt;4,17.86,13.6)</f>
        <v>#VALUE!</v>
      </c>
      <c r="G8" s="162"/>
      <c r="H8" s="112">
        <v>1</v>
      </c>
      <c r="I8" s="111" t="e">
        <f t="shared" ref="I8:I19" si="0">F8*G8*H8</f>
        <v>#VALUE!</v>
      </c>
      <c r="J8" s="113">
        <f t="shared" ref="J8:J19" si="1">G8*0.034</f>
        <v>0</v>
      </c>
      <c r="K8" s="113" t="e">
        <f>INDEX(方位係数!$B$2:$J$10,MATCH($E8,方位係数!$A$2:$A$10,0),MATCH($D$4,方位係数!$B$1:$J$1))</f>
        <v>#N/A</v>
      </c>
      <c r="L8" s="113" t="e">
        <f t="shared" ref="L8:L19" si="2">$K8*$F8*$J8</f>
        <v>#N/A</v>
      </c>
      <c r="M8" s="113" t="e">
        <f>INDEX(方位係数!$B$13:$J$21,MATCH($E8,方位係数!$A$13:$A$21,0),MATCH($D$4,方位係数!$B$12:$J$12))</f>
        <v>#N/A</v>
      </c>
      <c r="N8" s="113" t="e">
        <f t="shared" ref="N8:N19" si="3">$M8*$F8*$J8</f>
        <v>#N/A</v>
      </c>
      <c r="P8" s="359" t="s">
        <v>214</v>
      </c>
      <c r="Q8" s="334" t="s">
        <v>504</v>
      </c>
    </row>
    <row r="9" spans="1:21" ht="16.5" customHeight="1" x14ac:dyDescent="0.15">
      <c r="C9" s="379" t="s">
        <v>43</v>
      </c>
      <c r="D9" s="380"/>
      <c r="E9" s="65" t="s">
        <v>45</v>
      </c>
      <c r="F9" s="114" t="e">
        <f>IF(INT(LEFT($D$4,1))&lt;4,15.9,15.71)</f>
        <v>#VALUE!</v>
      </c>
      <c r="G9" s="163"/>
      <c r="H9" s="115">
        <v>1</v>
      </c>
      <c r="I9" s="114" t="e">
        <f t="shared" si="0"/>
        <v>#VALUE!</v>
      </c>
      <c r="J9" s="116">
        <f t="shared" si="1"/>
        <v>0</v>
      </c>
      <c r="K9" s="116" t="e">
        <f>INDEX(方位係数!$B$2:$J$10,MATCH($E9,方位係数!$A$2:$A$10,0),MATCH($D$4,方位係数!$B$1:$J$1))</f>
        <v>#N/A</v>
      </c>
      <c r="L9" s="116" t="e">
        <f t="shared" si="2"/>
        <v>#N/A</v>
      </c>
      <c r="M9" s="116" t="e">
        <f>INDEX(方位係数!$B$13:$J$21,MATCH($E9,方位係数!$A$13:$A$21,0),MATCH($D$4,方位係数!$B$12:$J$12))</f>
        <v>#N/A</v>
      </c>
      <c r="N9" s="116" t="e">
        <f t="shared" si="3"/>
        <v>#N/A</v>
      </c>
      <c r="P9" s="359"/>
      <c r="Q9" s="335"/>
    </row>
    <row r="10" spans="1:21" ht="16.5" customHeight="1" x14ac:dyDescent="0.15">
      <c r="C10" s="379" t="s">
        <v>43</v>
      </c>
      <c r="D10" s="380"/>
      <c r="E10" s="65" t="s">
        <v>46</v>
      </c>
      <c r="F10" s="114" t="e">
        <f>IF(INT(LEFT($D$4,1))&lt;4,22.4,21.56)</f>
        <v>#VALUE!</v>
      </c>
      <c r="G10" s="163"/>
      <c r="H10" s="115">
        <v>1</v>
      </c>
      <c r="I10" s="114" t="e">
        <f t="shared" si="0"/>
        <v>#VALUE!</v>
      </c>
      <c r="J10" s="116">
        <f t="shared" si="1"/>
        <v>0</v>
      </c>
      <c r="K10" s="116" t="e">
        <f>INDEX(方位係数!$B$2:$J$10,MATCH($E10,方位係数!$A$2:$A$10,0),MATCH($D$4,方位係数!$B$1:$J$1))</f>
        <v>#N/A</v>
      </c>
      <c r="L10" s="116" t="e">
        <f t="shared" si="2"/>
        <v>#N/A</v>
      </c>
      <c r="M10" s="116" t="e">
        <f>INDEX(方位係数!$B$13:$J$21,MATCH($E10,方位係数!$A$13:$A$21,0),MATCH($D$4,方位係数!$B$12:$J$12))</f>
        <v>#N/A</v>
      </c>
      <c r="N10" s="116" t="e">
        <f t="shared" si="3"/>
        <v>#N/A</v>
      </c>
      <c r="P10" s="359"/>
      <c r="Q10" s="335"/>
    </row>
    <row r="11" spans="1:21" ht="16.5" customHeight="1" x14ac:dyDescent="0.15">
      <c r="C11" s="379" t="s">
        <v>43</v>
      </c>
      <c r="D11" s="380"/>
      <c r="E11" s="65" t="s">
        <v>47</v>
      </c>
      <c r="F11" s="114" t="e">
        <f>IF(INT(LEFT($D$4,1))&lt;4,14.45,14.07)</f>
        <v>#VALUE!</v>
      </c>
      <c r="G11" s="163"/>
      <c r="H11" s="115">
        <v>1</v>
      </c>
      <c r="I11" s="114" t="e">
        <f t="shared" si="0"/>
        <v>#VALUE!</v>
      </c>
      <c r="J11" s="116">
        <f t="shared" si="1"/>
        <v>0</v>
      </c>
      <c r="K11" s="116" t="e">
        <f>INDEX(方位係数!$B$2:$J$10,MATCH($E11,方位係数!$A$2:$A$10,0),MATCH($D$4,方位係数!$B$1:$J$1))</f>
        <v>#N/A</v>
      </c>
      <c r="L11" s="116" t="e">
        <f t="shared" si="2"/>
        <v>#N/A</v>
      </c>
      <c r="M11" s="116" t="e">
        <f>INDEX(方位係数!$B$13:$J$21,MATCH($E11,方位係数!$A$13:$A$21,0),MATCH($D$4,方位係数!$B$12:$J$12))</f>
        <v>#N/A</v>
      </c>
      <c r="N11" s="116" t="e">
        <f t="shared" si="3"/>
        <v>#N/A</v>
      </c>
      <c r="P11" s="359"/>
      <c r="Q11" s="335"/>
    </row>
    <row r="12" spans="1:21" ht="16.5" customHeight="1" x14ac:dyDescent="0.15">
      <c r="C12" s="379" t="s">
        <v>87</v>
      </c>
      <c r="D12" s="380"/>
      <c r="E12" s="65" t="s">
        <v>44</v>
      </c>
      <c r="F12" s="114">
        <v>4.78</v>
      </c>
      <c r="G12" s="163"/>
      <c r="H12" s="115">
        <v>1</v>
      </c>
      <c r="I12" s="114">
        <f t="shared" si="0"/>
        <v>0</v>
      </c>
      <c r="J12" s="116">
        <f t="shared" si="1"/>
        <v>0</v>
      </c>
      <c r="K12" s="116" t="e">
        <f>INDEX(方位係数!$B$2:$J$10,MATCH($E12,方位係数!$A$2:$A$10,0),MATCH($D$4,方位係数!$B$1:$J$1))</f>
        <v>#N/A</v>
      </c>
      <c r="L12" s="116" t="e">
        <f t="shared" si="2"/>
        <v>#N/A</v>
      </c>
      <c r="M12" s="116" t="e">
        <f>INDEX(方位係数!$B$13:$J$21,MATCH($E12,方位係数!$A$13:$A$21,0),MATCH($D$4,方位係数!$B$12:$J$12))</f>
        <v>#N/A</v>
      </c>
      <c r="N12" s="116" t="e">
        <f t="shared" si="3"/>
        <v>#N/A</v>
      </c>
      <c r="P12" s="359"/>
      <c r="Q12" s="335"/>
    </row>
    <row r="13" spans="1:21" ht="16.5" customHeight="1" x14ac:dyDescent="0.15">
      <c r="C13" s="379" t="s">
        <v>87</v>
      </c>
      <c r="D13" s="380"/>
      <c r="E13" s="65" t="s">
        <v>45</v>
      </c>
      <c r="F13" s="114">
        <v>2.73</v>
      </c>
      <c r="G13" s="163"/>
      <c r="H13" s="115">
        <v>1</v>
      </c>
      <c r="I13" s="114">
        <f t="shared" si="0"/>
        <v>0</v>
      </c>
      <c r="J13" s="116">
        <f t="shared" si="1"/>
        <v>0</v>
      </c>
      <c r="K13" s="116" t="e">
        <f>INDEX(方位係数!$B$2:$J$10,MATCH($E13,方位係数!$A$2:$A$10,0),MATCH($D$4,方位係数!$B$1:$J$1))</f>
        <v>#N/A</v>
      </c>
      <c r="L13" s="116" t="e">
        <f t="shared" si="2"/>
        <v>#N/A</v>
      </c>
      <c r="M13" s="116" t="e">
        <f>INDEX(方位係数!$B$13:$J$21,MATCH($E13,方位係数!$A$13:$A$21,0),MATCH($D$4,方位係数!$B$12:$J$12))</f>
        <v>#N/A</v>
      </c>
      <c r="N13" s="116" t="e">
        <f t="shared" si="3"/>
        <v>#N/A</v>
      </c>
      <c r="P13" s="359"/>
      <c r="Q13" s="335"/>
    </row>
    <row r="14" spans="1:21" ht="16.5" customHeight="1" x14ac:dyDescent="0.15">
      <c r="C14" s="379" t="s">
        <v>87</v>
      </c>
      <c r="D14" s="380"/>
      <c r="E14" s="65" t="s">
        <v>46</v>
      </c>
      <c r="F14" s="114">
        <v>3.1900000000000004</v>
      </c>
      <c r="G14" s="163"/>
      <c r="H14" s="115">
        <v>1</v>
      </c>
      <c r="I14" s="114">
        <f t="shared" si="0"/>
        <v>0</v>
      </c>
      <c r="J14" s="116">
        <f>G14*0.034</f>
        <v>0</v>
      </c>
      <c r="K14" s="116" t="e">
        <f>INDEX(方位係数!$B$2:$J$10,MATCH($E14,方位係数!$A$2:$A$10,0),MATCH($D$4,方位係数!$B$1:$J$1))</f>
        <v>#N/A</v>
      </c>
      <c r="L14" s="116" t="e">
        <f t="shared" si="2"/>
        <v>#N/A</v>
      </c>
      <c r="M14" s="116" t="e">
        <f>INDEX(方位係数!$B$13:$J$21,MATCH($E14,方位係数!$A$13:$A$21,0),MATCH($D$4,方位係数!$B$12:$J$12))</f>
        <v>#N/A</v>
      </c>
      <c r="N14" s="116" t="e">
        <f t="shared" si="3"/>
        <v>#N/A</v>
      </c>
      <c r="P14" s="359"/>
      <c r="Q14" s="335"/>
    </row>
    <row r="15" spans="1:21" ht="16.5" customHeight="1" x14ac:dyDescent="0.15">
      <c r="C15" s="379" t="s">
        <v>87</v>
      </c>
      <c r="D15" s="380"/>
      <c r="E15" s="65" t="s">
        <v>47</v>
      </c>
      <c r="F15" s="114">
        <v>2.73</v>
      </c>
      <c r="G15" s="163"/>
      <c r="H15" s="115">
        <v>1</v>
      </c>
      <c r="I15" s="114">
        <f t="shared" si="0"/>
        <v>0</v>
      </c>
      <c r="J15" s="116">
        <f t="shared" si="1"/>
        <v>0</v>
      </c>
      <c r="K15" s="116" t="e">
        <f>INDEX(方位係数!$B$2:$J$10,MATCH($E15,方位係数!$A$2:$A$10,0),MATCH($D$4,方位係数!$B$1:$J$1))</f>
        <v>#N/A</v>
      </c>
      <c r="L15" s="116" t="e">
        <f t="shared" si="2"/>
        <v>#N/A</v>
      </c>
      <c r="M15" s="116" t="e">
        <f>INDEX(方位係数!$B$13:$J$21,MATCH($E15,方位係数!$A$13:$A$21,0),MATCH($D$4,方位係数!$B$12:$J$12))</f>
        <v>#N/A</v>
      </c>
      <c r="N15" s="116" t="e">
        <f t="shared" si="3"/>
        <v>#N/A</v>
      </c>
      <c r="P15" s="359"/>
      <c r="Q15" s="335"/>
    </row>
    <row r="16" spans="1:21" ht="16.5" customHeight="1" x14ac:dyDescent="0.15">
      <c r="C16" s="379" t="s">
        <v>48</v>
      </c>
      <c r="D16" s="380"/>
      <c r="E16" s="65" t="s">
        <v>44</v>
      </c>
      <c r="F16" s="114" t="e">
        <f>IF(INT(LEFT($D$4,1))&lt;4,14.43,14.76)</f>
        <v>#VALUE!</v>
      </c>
      <c r="G16" s="163"/>
      <c r="H16" s="115">
        <v>1</v>
      </c>
      <c r="I16" s="114" t="e">
        <f t="shared" si="0"/>
        <v>#VALUE!</v>
      </c>
      <c r="J16" s="116">
        <f t="shared" si="1"/>
        <v>0</v>
      </c>
      <c r="K16" s="116" t="e">
        <f>INDEX(方位係数!$B$2:$J$10,MATCH($E16,方位係数!$A$2:$A$10,0),MATCH($D$4,方位係数!$B$1:$J$1))</f>
        <v>#N/A</v>
      </c>
      <c r="L16" s="116" t="e">
        <f t="shared" si="2"/>
        <v>#N/A</v>
      </c>
      <c r="M16" s="116" t="e">
        <f>INDEX(方位係数!$B$13:$J$21,MATCH($E16,方位係数!$A$13:$A$21,0),MATCH($D$4,方位係数!$B$12:$J$12))</f>
        <v>#N/A</v>
      </c>
      <c r="N16" s="116" t="e">
        <f t="shared" si="3"/>
        <v>#N/A</v>
      </c>
      <c r="P16" s="359"/>
      <c r="Q16" s="335"/>
    </row>
    <row r="17" spans="1:21" ht="16.5" customHeight="1" x14ac:dyDescent="0.15">
      <c r="C17" s="379" t="s">
        <v>48</v>
      </c>
      <c r="D17" s="380"/>
      <c r="E17" s="65" t="s">
        <v>45</v>
      </c>
      <c r="F17" s="114" t="e">
        <f>IF(INT(LEFT($D$4,1))&lt;4,12.54,11.58)</f>
        <v>#VALUE!</v>
      </c>
      <c r="G17" s="163"/>
      <c r="H17" s="115">
        <v>1</v>
      </c>
      <c r="I17" s="114" t="e">
        <f t="shared" si="0"/>
        <v>#VALUE!</v>
      </c>
      <c r="J17" s="116">
        <f t="shared" si="1"/>
        <v>0</v>
      </c>
      <c r="K17" s="116" t="e">
        <f>INDEX(方位係数!$B$2:$J$10,MATCH($E17,方位係数!$A$2:$A$10,0),MATCH($D$4,方位係数!$B$1:$J$1))</f>
        <v>#N/A</v>
      </c>
      <c r="L17" s="116" t="e">
        <f t="shared" si="2"/>
        <v>#N/A</v>
      </c>
      <c r="M17" s="116" t="e">
        <f>INDEX(方位係数!$B$13:$J$21,MATCH($E17,方位係数!$A$13:$A$21,0),MATCH($D$4,方位係数!$B$12:$J$12))</f>
        <v>#N/A</v>
      </c>
      <c r="N17" s="116" t="e">
        <f t="shared" si="3"/>
        <v>#N/A</v>
      </c>
      <c r="P17" s="359"/>
      <c r="Q17" s="335"/>
    </row>
    <row r="18" spans="1:21" ht="16.5" customHeight="1" x14ac:dyDescent="0.15">
      <c r="C18" s="379" t="s">
        <v>48</v>
      </c>
      <c r="D18" s="380"/>
      <c r="E18" s="65" t="s">
        <v>46</v>
      </c>
      <c r="F18" s="114" t="e">
        <f>IF(INT(LEFT($D$4,1))&lt;4,24.36,24.02)</f>
        <v>#VALUE!</v>
      </c>
      <c r="G18" s="163"/>
      <c r="H18" s="115">
        <v>1</v>
      </c>
      <c r="I18" s="114" t="e">
        <f t="shared" si="0"/>
        <v>#VALUE!</v>
      </c>
      <c r="J18" s="116">
        <f t="shared" si="1"/>
        <v>0</v>
      </c>
      <c r="K18" s="116" t="e">
        <f>INDEX(方位係数!$B$2:$J$10,MATCH($E18,方位係数!$A$2:$A$10,0),MATCH($D$4,方位係数!$B$1:$J$1))</f>
        <v>#N/A</v>
      </c>
      <c r="L18" s="116" t="e">
        <f t="shared" si="2"/>
        <v>#N/A</v>
      </c>
      <c r="M18" s="116" t="e">
        <f>INDEX(方位係数!$B$13:$J$21,MATCH($E18,方位係数!$A$13:$A$21,0),MATCH($D$4,方位係数!$B$12:$J$12))</f>
        <v>#N/A</v>
      </c>
      <c r="N18" s="116" t="e">
        <f t="shared" si="3"/>
        <v>#N/A</v>
      </c>
      <c r="P18" s="359"/>
      <c r="Q18" s="335"/>
    </row>
    <row r="19" spans="1:21" ht="16.5" customHeight="1" thickBot="1" x14ac:dyDescent="0.2">
      <c r="C19" s="400" t="s">
        <v>48</v>
      </c>
      <c r="D19" s="401"/>
      <c r="E19" s="66" t="s">
        <v>47</v>
      </c>
      <c r="F19" s="117" t="e">
        <f>IF(INT(LEFT($D$4,1))&lt;4,12.75,12.44)</f>
        <v>#VALUE!</v>
      </c>
      <c r="G19" s="164"/>
      <c r="H19" s="118">
        <v>1</v>
      </c>
      <c r="I19" s="117" t="e">
        <f t="shared" si="0"/>
        <v>#VALUE!</v>
      </c>
      <c r="J19" s="119">
        <f t="shared" si="1"/>
        <v>0</v>
      </c>
      <c r="K19" s="119" t="e">
        <f>INDEX(方位係数!$B$2:$J$10,MATCH($E19,方位係数!$A$2:$A$10,0),MATCH($D$4,方位係数!$B$1:$J$1))</f>
        <v>#N/A</v>
      </c>
      <c r="L19" s="119" t="e">
        <f t="shared" si="2"/>
        <v>#N/A</v>
      </c>
      <c r="M19" s="119" t="e">
        <f>INDEX(方位係数!$B$13:$J$21,MATCH($E19,方位係数!$A$13:$A$21,0),MATCH($D$4,方位係数!$B$12:$J$12))</f>
        <v>#N/A</v>
      </c>
      <c r="N19" s="119" t="e">
        <f t="shared" si="3"/>
        <v>#N/A</v>
      </c>
      <c r="P19" s="359"/>
      <c r="Q19" s="336"/>
    </row>
    <row r="20" spans="1:21" ht="19.5" thickTop="1" x14ac:dyDescent="0.15">
      <c r="D20" s="387" t="s">
        <v>49</v>
      </c>
      <c r="E20" s="388"/>
      <c r="F20" s="110" t="e">
        <f>SUM(F8:F19)</f>
        <v>#VALUE!</v>
      </c>
      <c r="G20" s="11"/>
      <c r="H20" s="120" t="s">
        <v>50</v>
      </c>
      <c r="I20" s="110" t="e">
        <f>SUM(I8:I19)</f>
        <v>#VALUE!</v>
      </c>
      <c r="J20" s="121"/>
      <c r="K20" s="120" t="s">
        <v>231</v>
      </c>
      <c r="L20" s="122" t="e">
        <f>SUM(L8:L19)</f>
        <v>#N/A</v>
      </c>
      <c r="M20" s="120" t="s">
        <v>230</v>
      </c>
      <c r="N20" s="122" t="e">
        <f>SUM(N8:N19)</f>
        <v>#N/A</v>
      </c>
      <c r="Q20" s="69"/>
    </row>
    <row r="21" spans="1:21" ht="9" customHeight="1" x14ac:dyDescent="0.15">
      <c r="P21" s="392"/>
      <c r="Q21" s="69"/>
    </row>
    <row r="22" spans="1:21" s="98" customFormat="1" ht="18" customHeight="1" x14ac:dyDescent="0.15">
      <c r="A22" s="81"/>
      <c r="B22" s="81"/>
      <c r="C22" s="81" t="s">
        <v>88</v>
      </c>
      <c r="D22" s="81"/>
      <c r="E22" s="81"/>
      <c r="F22" s="81"/>
      <c r="G22" s="81"/>
      <c r="H22" s="81"/>
      <c r="I22" s="81"/>
      <c r="J22" s="81"/>
      <c r="K22" s="81"/>
      <c r="L22" s="81"/>
      <c r="M22" s="81"/>
      <c r="N22" s="81"/>
      <c r="O22" s="81"/>
      <c r="P22" s="392"/>
      <c r="Q22" s="82"/>
      <c r="R22" s="183"/>
      <c r="S22" s="183"/>
      <c r="T22" s="183"/>
      <c r="U22" s="183"/>
    </row>
    <row r="23" spans="1:21" s="4" customFormat="1" ht="54" customHeight="1" thickBot="1" x14ac:dyDescent="0.2">
      <c r="A23" s="62"/>
      <c r="B23" s="63"/>
      <c r="C23" s="340" t="s">
        <v>38</v>
      </c>
      <c r="D23" s="341"/>
      <c r="E23" s="342"/>
      <c r="F23" s="13" t="s">
        <v>287</v>
      </c>
      <c r="G23" s="13" t="s">
        <v>355</v>
      </c>
      <c r="H23" s="13" t="s">
        <v>40</v>
      </c>
      <c r="I23" s="13" t="s">
        <v>356</v>
      </c>
      <c r="J23" s="67"/>
      <c r="K23" s="63"/>
      <c r="L23" s="63"/>
      <c r="M23" s="63"/>
      <c r="N23" s="63"/>
      <c r="O23" s="63"/>
      <c r="P23" s="392"/>
      <c r="Q23" s="70"/>
      <c r="R23" s="195"/>
      <c r="S23" s="195"/>
      <c r="T23" s="195"/>
      <c r="U23" s="195"/>
    </row>
    <row r="24" spans="1:21" ht="16.5" customHeight="1" thickTop="1" x14ac:dyDescent="0.15">
      <c r="C24" s="425" t="s">
        <v>292</v>
      </c>
      <c r="D24" s="426"/>
      <c r="E24" s="427"/>
      <c r="F24" s="111">
        <f>IF($N$4="床断熱",62.11,0)</f>
        <v>0</v>
      </c>
      <c r="G24" s="162"/>
      <c r="H24" s="112">
        <v>0.7</v>
      </c>
      <c r="I24" s="111">
        <f>F24*G24*H24</f>
        <v>0</v>
      </c>
      <c r="J24" s="15"/>
      <c r="O24" s="9"/>
      <c r="P24" s="348" t="s">
        <v>212</v>
      </c>
      <c r="Q24" s="334" t="s">
        <v>357</v>
      </c>
    </row>
    <row r="25" spans="1:21" ht="16.5" customHeight="1" x14ac:dyDescent="0.15">
      <c r="B25" s="150"/>
      <c r="C25" s="434" t="s">
        <v>51</v>
      </c>
      <c r="D25" s="435"/>
      <c r="E25" s="436"/>
      <c r="F25" s="114">
        <f>IF($N$4="床断熱",3.185,0)</f>
        <v>0</v>
      </c>
      <c r="G25" s="163"/>
      <c r="H25" s="115">
        <v>1</v>
      </c>
      <c r="I25" s="114">
        <f>F25*G25*H25</f>
        <v>0</v>
      </c>
      <c r="J25" s="15"/>
      <c r="K25" s="150"/>
      <c r="L25" s="150"/>
      <c r="M25" s="150"/>
      <c r="N25" s="150"/>
      <c r="O25" s="150"/>
      <c r="P25" s="348"/>
      <c r="Q25" s="335"/>
    </row>
    <row r="26" spans="1:21" ht="16.5" customHeight="1" x14ac:dyDescent="0.15">
      <c r="B26" s="150"/>
      <c r="C26" s="434" t="s">
        <v>52</v>
      </c>
      <c r="D26" s="435"/>
      <c r="E26" s="436"/>
      <c r="F26" s="114">
        <f>IF($N$4="床断熱",3.185,0)</f>
        <v>0</v>
      </c>
      <c r="G26" s="163"/>
      <c r="H26" s="115">
        <v>0.7</v>
      </c>
      <c r="I26" s="114">
        <f>F26*G26*H26</f>
        <v>0</v>
      </c>
      <c r="J26" s="15"/>
      <c r="K26" s="150"/>
      <c r="L26" s="150"/>
      <c r="M26" s="150"/>
      <c r="N26" s="150"/>
      <c r="O26" s="150"/>
      <c r="P26" s="348"/>
      <c r="Q26" s="335"/>
    </row>
    <row r="27" spans="1:21" ht="16.5" customHeight="1" x14ac:dyDescent="0.15">
      <c r="C27" s="428" t="s">
        <v>293</v>
      </c>
      <c r="D27" s="429"/>
      <c r="E27" s="430"/>
      <c r="F27" s="153">
        <v>3.64</v>
      </c>
      <c r="G27" s="165"/>
      <c r="H27" s="154">
        <v>1</v>
      </c>
      <c r="I27" s="153">
        <f>F27*G27*H27</f>
        <v>0</v>
      </c>
      <c r="J27" s="15"/>
      <c r="O27" s="9"/>
      <c r="P27" s="348"/>
      <c r="Q27" s="335"/>
    </row>
    <row r="28" spans="1:21" ht="16.5" customHeight="1" thickBot="1" x14ac:dyDescent="0.2">
      <c r="C28" s="431" t="s">
        <v>294</v>
      </c>
      <c r="D28" s="432"/>
      <c r="E28" s="433"/>
      <c r="F28" s="117">
        <v>3.64</v>
      </c>
      <c r="G28" s="164"/>
      <c r="H28" s="118">
        <v>0.7</v>
      </c>
      <c r="I28" s="117">
        <f>F28*G28*H28</f>
        <v>0</v>
      </c>
      <c r="J28" s="15"/>
      <c r="O28" s="9"/>
      <c r="P28" s="348"/>
      <c r="Q28" s="336"/>
    </row>
    <row r="29" spans="1:21" ht="19.5" thickTop="1" x14ac:dyDescent="0.15">
      <c r="D29" s="385" t="s">
        <v>102</v>
      </c>
      <c r="E29" s="386"/>
      <c r="F29" s="110">
        <f>IF($N$4="床断熱",F24+5.79,0)</f>
        <v>0</v>
      </c>
      <c r="G29" s="11"/>
      <c r="H29" s="120" t="s">
        <v>53</v>
      </c>
      <c r="I29" s="110">
        <f>SUM(I24:I28)</f>
        <v>0</v>
      </c>
      <c r="J29" s="15" t="s">
        <v>295</v>
      </c>
      <c r="O29" s="9"/>
      <c r="Q29" s="69"/>
    </row>
    <row r="30" spans="1:21" ht="9" customHeight="1" thickBot="1" x14ac:dyDescent="0.2">
      <c r="F30" s="68"/>
      <c r="Q30" s="69"/>
    </row>
    <row r="31" spans="1:21" s="98" customFormat="1" ht="18" customHeight="1" thickTop="1" x14ac:dyDescent="0.15">
      <c r="A31" s="81"/>
      <c r="B31" s="81"/>
      <c r="C31" s="81" t="s">
        <v>89</v>
      </c>
      <c r="D31" s="81"/>
      <c r="E31" s="81"/>
      <c r="F31" s="81"/>
      <c r="G31" s="81"/>
      <c r="H31" s="81"/>
      <c r="I31" s="81"/>
      <c r="J31" s="81"/>
      <c r="K31" s="81"/>
      <c r="L31" s="81"/>
      <c r="M31" s="81"/>
      <c r="N31" s="81"/>
      <c r="O31" s="81"/>
      <c r="P31" s="229" t="s">
        <v>258</v>
      </c>
      <c r="Q31" s="438" t="s">
        <v>458</v>
      </c>
      <c r="R31" s="183"/>
      <c r="S31" s="183"/>
      <c r="T31" s="183"/>
      <c r="U31" s="183"/>
    </row>
    <row r="32" spans="1:21" s="4" customFormat="1" ht="39.75" customHeight="1" thickBot="1" x14ac:dyDescent="0.2">
      <c r="A32" s="62"/>
      <c r="B32" s="63"/>
      <c r="C32" s="340" t="s">
        <v>38</v>
      </c>
      <c r="D32" s="341"/>
      <c r="E32" s="342"/>
      <c r="F32" s="13" t="s">
        <v>54</v>
      </c>
      <c r="G32" s="13" t="s">
        <v>359</v>
      </c>
      <c r="H32" s="13" t="s">
        <v>40</v>
      </c>
      <c r="I32" s="54" t="s">
        <v>360</v>
      </c>
      <c r="J32" s="63"/>
      <c r="K32" s="63"/>
      <c r="L32" s="63"/>
      <c r="M32" s="63"/>
      <c r="N32" s="63"/>
      <c r="O32" s="63"/>
      <c r="P32" s="229"/>
      <c r="Q32" s="439"/>
      <c r="R32" s="195"/>
      <c r="S32" s="195"/>
      <c r="T32" s="195"/>
      <c r="U32" s="195"/>
    </row>
    <row r="33" spans="1:21" ht="20.25" thickTop="1" thickBot="1" x14ac:dyDescent="0.2">
      <c r="C33" s="406" t="s">
        <v>55</v>
      </c>
      <c r="D33" s="407"/>
      <c r="E33" s="408"/>
      <c r="F33" s="123">
        <f>IF($N$4="基礎断熱",35.49,0)</f>
        <v>0</v>
      </c>
      <c r="G33" s="166"/>
      <c r="H33" s="124">
        <v>1</v>
      </c>
      <c r="I33" s="123">
        <f>F33*G33*H33</f>
        <v>0</v>
      </c>
      <c r="O33" s="9"/>
      <c r="P33" s="437" t="s">
        <v>258</v>
      </c>
      <c r="Q33" s="334" t="s">
        <v>358</v>
      </c>
    </row>
    <row r="34" spans="1:21" ht="20.25" thickTop="1" thickBot="1" x14ac:dyDescent="0.2">
      <c r="D34" s="385" t="s">
        <v>259</v>
      </c>
      <c r="E34" s="386"/>
      <c r="F34" s="110">
        <f>IF($N$4="基礎断熱",67.9,0)</f>
        <v>0</v>
      </c>
      <c r="G34" s="11"/>
      <c r="H34" s="120" t="s">
        <v>232</v>
      </c>
      <c r="I34" s="110">
        <f>I33</f>
        <v>0</v>
      </c>
      <c r="J34" s="15" t="s">
        <v>182</v>
      </c>
      <c r="O34" s="9"/>
      <c r="P34" s="437"/>
      <c r="Q34" s="336"/>
    </row>
    <row r="35" spans="1:21" ht="9" customHeight="1" thickTop="1" x14ac:dyDescent="0.15">
      <c r="Q35" s="69"/>
    </row>
    <row r="36" spans="1:21" s="98" customFormat="1" ht="18" customHeight="1" x14ac:dyDescent="0.15">
      <c r="A36" s="81"/>
      <c r="B36" s="81"/>
      <c r="C36" s="81" t="s">
        <v>260</v>
      </c>
      <c r="D36" s="81"/>
      <c r="E36" s="81"/>
      <c r="F36" s="81"/>
      <c r="G36" s="81"/>
      <c r="H36" s="81"/>
      <c r="I36" s="81"/>
      <c r="J36" s="81"/>
      <c r="K36" s="81"/>
      <c r="L36" s="81"/>
      <c r="M36" s="81"/>
      <c r="N36" s="81"/>
      <c r="O36" s="81"/>
      <c r="P36" s="43"/>
      <c r="Q36" s="82"/>
      <c r="R36" s="183"/>
      <c r="S36" s="183"/>
      <c r="T36" s="183"/>
      <c r="U36" s="183"/>
    </row>
    <row r="37" spans="1:21" s="4" customFormat="1" ht="66" customHeight="1" thickBot="1" x14ac:dyDescent="0.2">
      <c r="A37" s="62"/>
      <c r="B37" s="63"/>
      <c r="C37" s="340" t="s">
        <v>38</v>
      </c>
      <c r="D37" s="341"/>
      <c r="E37" s="342"/>
      <c r="F37" s="13" t="s">
        <v>225</v>
      </c>
      <c r="G37" s="13" t="s">
        <v>280</v>
      </c>
      <c r="H37" s="13" t="s">
        <v>40</v>
      </c>
      <c r="I37" s="54" t="s">
        <v>41</v>
      </c>
      <c r="J37" s="13" t="s">
        <v>379</v>
      </c>
      <c r="K37" s="13" t="s">
        <v>228</v>
      </c>
      <c r="L37" s="13" t="s">
        <v>378</v>
      </c>
      <c r="M37" s="13" t="s">
        <v>226</v>
      </c>
      <c r="N37" s="13" t="s">
        <v>381</v>
      </c>
      <c r="P37" s="28"/>
      <c r="Q37" s="69"/>
      <c r="R37" s="195"/>
      <c r="S37" s="195"/>
      <c r="T37" s="195"/>
      <c r="U37" s="195"/>
    </row>
    <row r="38" spans="1:21" ht="19.5" thickTop="1" x14ac:dyDescent="0.15">
      <c r="C38" s="422" t="s">
        <v>56</v>
      </c>
      <c r="D38" s="423"/>
      <c r="E38" s="424"/>
      <c r="F38" s="125">
        <f>IF($I$4="天井断熱",12.42+3.31,0)</f>
        <v>0</v>
      </c>
      <c r="G38" s="167"/>
      <c r="H38" s="126">
        <v>1</v>
      </c>
      <c r="I38" s="125">
        <f>F38*G38*H38</f>
        <v>0</v>
      </c>
      <c r="J38" s="127">
        <f>G38*0.034</f>
        <v>0</v>
      </c>
      <c r="K38" s="127">
        <v>1</v>
      </c>
      <c r="L38" s="127">
        <f>$K38*$F38*$J38</f>
        <v>0</v>
      </c>
      <c r="M38" s="127">
        <v>1</v>
      </c>
      <c r="N38" s="127">
        <f>$M38*$F38*$J38</f>
        <v>0</v>
      </c>
      <c r="P38" s="437" t="s">
        <v>258</v>
      </c>
      <c r="Q38" s="334" t="s">
        <v>261</v>
      </c>
    </row>
    <row r="39" spans="1:21" ht="19.5" thickBot="1" x14ac:dyDescent="0.2">
      <c r="C39" s="417" t="s">
        <v>57</v>
      </c>
      <c r="D39" s="418"/>
      <c r="E39" s="419"/>
      <c r="F39" s="117">
        <f>IF($I$4="天井断熱",52.17,0)</f>
        <v>0</v>
      </c>
      <c r="G39" s="164"/>
      <c r="H39" s="118">
        <v>1</v>
      </c>
      <c r="I39" s="117">
        <f>F39*G39*H39</f>
        <v>0</v>
      </c>
      <c r="J39" s="119">
        <f>G39*0.034</f>
        <v>0</v>
      </c>
      <c r="K39" s="119">
        <v>1</v>
      </c>
      <c r="L39" s="119">
        <f>$K39*$F39*$J39</f>
        <v>0</v>
      </c>
      <c r="M39" s="119">
        <v>1</v>
      </c>
      <c r="N39" s="119">
        <f>$M39*$F39*$J39</f>
        <v>0</v>
      </c>
      <c r="P39" s="437"/>
      <c r="Q39" s="336"/>
    </row>
    <row r="40" spans="1:21" ht="19.5" thickTop="1" x14ac:dyDescent="0.15">
      <c r="D40" s="387" t="s">
        <v>58</v>
      </c>
      <c r="E40" s="388"/>
      <c r="F40" s="110">
        <f>SUM(F38:F39)</f>
        <v>0</v>
      </c>
      <c r="G40" s="128"/>
      <c r="H40" s="120" t="s">
        <v>233</v>
      </c>
      <c r="I40" s="110">
        <f>SUM(I38:I39)</f>
        <v>0</v>
      </c>
      <c r="J40" s="121"/>
      <c r="K40" s="120" t="s">
        <v>235</v>
      </c>
      <c r="L40" s="122">
        <f>SUM(L38:L39)</f>
        <v>0</v>
      </c>
      <c r="M40" s="120" t="s">
        <v>234</v>
      </c>
      <c r="N40" s="122">
        <f>SUM(N38:N39)</f>
        <v>0</v>
      </c>
      <c r="Q40" s="69"/>
    </row>
    <row r="41" spans="1:21" ht="13.5" customHeight="1" x14ac:dyDescent="0.15">
      <c r="O41" s="9"/>
      <c r="P41" s="376"/>
      <c r="Q41" s="69"/>
    </row>
    <row r="42" spans="1:21" ht="18" customHeight="1" x14ac:dyDescent="0.15">
      <c r="C42" s="9" t="s">
        <v>236</v>
      </c>
      <c r="P42" s="376"/>
      <c r="Q42" s="69"/>
    </row>
    <row r="43" spans="1:21" s="4" customFormat="1" ht="66" customHeight="1" thickBot="1" x14ac:dyDescent="0.2">
      <c r="A43" s="62"/>
      <c r="B43" s="63"/>
      <c r="C43" s="340" t="s">
        <v>38</v>
      </c>
      <c r="D43" s="342"/>
      <c r="E43" s="54" t="s">
        <v>39</v>
      </c>
      <c r="F43" s="13" t="s">
        <v>225</v>
      </c>
      <c r="G43" s="13" t="s">
        <v>281</v>
      </c>
      <c r="H43" s="13" t="s">
        <v>40</v>
      </c>
      <c r="I43" s="54" t="s">
        <v>41</v>
      </c>
      <c r="J43" s="181" t="s">
        <v>379</v>
      </c>
      <c r="K43" s="13" t="s">
        <v>228</v>
      </c>
      <c r="L43" s="181" t="s">
        <v>378</v>
      </c>
      <c r="M43" s="13" t="s">
        <v>226</v>
      </c>
      <c r="N43" s="181" t="s">
        <v>381</v>
      </c>
      <c r="P43" s="28"/>
      <c r="Q43" s="69"/>
      <c r="R43" s="195"/>
      <c r="S43" s="195"/>
      <c r="T43" s="195"/>
      <c r="U43" s="195"/>
    </row>
    <row r="44" spans="1:21" ht="19.5" customHeight="1" thickTop="1" x14ac:dyDescent="0.15">
      <c r="B44" s="177"/>
      <c r="C44" s="381" t="s">
        <v>103</v>
      </c>
      <c r="D44" s="382"/>
      <c r="E44" s="173" t="s">
        <v>59</v>
      </c>
      <c r="F44" s="111">
        <f>IF($I$4="屋根断熱",57.2,0)</f>
        <v>0</v>
      </c>
      <c r="G44" s="162"/>
      <c r="H44" s="112">
        <v>1</v>
      </c>
      <c r="I44" s="111">
        <f>F44*G44*H44</f>
        <v>0</v>
      </c>
      <c r="J44" s="113">
        <f t="shared" ref="J44:J53" si="4">G44*0.034</f>
        <v>0</v>
      </c>
      <c r="K44" s="113" t="e">
        <f>INDEX(方位係数!$B$2:$J$10,MATCH($E44,方位係数!$A$2:$A$10,0),MATCH($D$4,方位係数!$B$1:$J$1))</f>
        <v>#N/A</v>
      </c>
      <c r="L44" s="113" t="e">
        <f t="shared" ref="L44:L53" si="5">$K44*$F44*$J44</f>
        <v>#N/A</v>
      </c>
      <c r="M44" s="113" t="e">
        <f>INDEX(方位係数!$B$13:$J$21,MATCH($E44,方位係数!$A$13:$A$21,0),MATCH($D$4,方位係数!$B$12:$J$12))</f>
        <v>#N/A</v>
      </c>
      <c r="N44" s="113" t="e">
        <f t="shared" ref="N44:N53" si="6">$M44*$F44*$J44</f>
        <v>#N/A</v>
      </c>
      <c r="P44" s="187" t="s">
        <v>258</v>
      </c>
      <c r="Q44" s="334" t="s">
        <v>367</v>
      </c>
    </row>
    <row r="45" spans="1:21" x14ac:dyDescent="0.15">
      <c r="B45" s="177"/>
      <c r="C45" s="379" t="s">
        <v>105</v>
      </c>
      <c r="D45" s="380"/>
      <c r="E45" s="174" t="s">
        <v>59</v>
      </c>
      <c r="F45" s="114">
        <f>IF($I$4="屋根断熱",13.16,0)</f>
        <v>0</v>
      </c>
      <c r="G45" s="163"/>
      <c r="H45" s="115">
        <v>1</v>
      </c>
      <c r="I45" s="114">
        <f>F45*G45*H45</f>
        <v>0</v>
      </c>
      <c r="J45" s="116">
        <f>G45*0.034</f>
        <v>0</v>
      </c>
      <c r="K45" s="116" t="e">
        <f>INDEX(方位係数!$B$2:$J$10,MATCH($E45,方位係数!$A$2:$A$10,0),MATCH($D$4,方位係数!$B$1:$J$1))</f>
        <v>#N/A</v>
      </c>
      <c r="L45" s="116" t="e">
        <f>$K45*$F45*$J45</f>
        <v>#N/A</v>
      </c>
      <c r="M45" s="116" t="e">
        <f>INDEX(方位係数!$B$13:$J$21,MATCH($E45,方位係数!$A$13:$A$21,0),MATCH($D$4,方位係数!$B$12:$J$12))</f>
        <v>#N/A</v>
      </c>
      <c r="N45" s="116" t="e">
        <f>$M45*$F45*$J45</f>
        <v>#N/A</v>
      </c>
      <c r="P45" s="187"/>
      <c r="Q45" s="335"/>
    </row>
    <row r="46" spans="1:21" x14ac:dyDescent="0.15">
      <c r="B46" s="177"/>
      <c r="C46" s="383" t="s">
        <v>107</v>
      </c>
      <c r="D46" s="384"/>
      <c r="E46" s="199" t="s">
        <v>59</v>
      </c>
      <c r="F46" s="200">
        <f>IF($I$4="屋根断熱",5.56,0)</f>
        <v>0</v>
      </c>
      <c r="G46" s="201"/>
      <c r="H46" s="202">
        <v>1</v>
      </c>
      <c r="I46" s="200">
        <f>F46*G46*H46</f>
        <v>0</v>
      </c>
      <c r="J46" s="203">
        <f>G46*0.034</f>
        <v>0</v>
      </c>
      <c r="K46" s="203" t="e">
        <f>INDEX(方位係数!$B$2:$J$10,MATCH($E46,方位係数!$A$2:$A$10,0),MATCH($D$4,方位係数!$B$1:$J$1))</f>
        <v>#N/A</v>
      </c>
      <c r="L46" s="203" t="e">
        <f>$K46*$F46*$J46</f>
        <v>#N/A</v>
      </c>
      <c r="M46" s="203" t="e">
        <f>INDEX(方位係数!$B$13:$J$21,MATCH($E46,方位係数!$A$13:$A$21,0),MATCH($D$4,方位係数!$B$12:$J$12))</f>
        <v>#N/A</v>
      </c>
      <c r="N46" s="203" t="e">
        <f>$M46*$F46*$J46</f>
        <v>#N/A</v>
      </c>
      <c r="P46" s="187"/>
      <c r="Q46" s="335"/>
    </row>
    <row r="47" spans="1:21" ht="8.25" customHeight="1" x14ac:dyDescent="0.15">
      <c r="B47" s="177"/>
      <c r="C47" s="177"/>
      <c r="D47" s="177"/>
      <c r="E47" s="43"/>
      <c r="F47" s="43"/>
      <c r="G47" s="43"/>
      <c r="H47" s="43"/>
      <c r="I47" s="43"/>
      <c r="J47" s="43"/>
      <c r="K47" s="177"/>
      <c r="L47" s="177"/>
      <c r="M47" s="177"/>
      <c r="N47" s="177"/>
      <c r="Q47" s="335"/>
    </row>
    <row r="48" spans="1:21" x14ac:dyDescent="0.15">
      <c r="B48" s="177"/>
      <c r="C48" s="381" t="s">
        <v>104</v>
      </c>
      <c r="D48" s="382"/>
      <c r="E48" s="204" t="s">
        <v>47</v>
      </c>
      <c r="F48" s="125">
        <f>IF($I$4="屋根断熱",3.35,0)</f>
        <v>0</v>
      </c>
      <c r="G48" s="167"/>
      <c r="H48" s="126">
        <v>1</v>
      </c>
      <c r="I48" s="125">
        <f t="shared" ref="I48:I53" si="7">F48*G48*H48</f>
        <v>0</v>
      </c>
      <c r="J48" s="127">
        <f t="shared" si="4"/>
        <v>0</v>
      </c>
      <c r="K48" s="127" t="e">
        <f>INDEX(方位係数!$B$2:$J$10,MATCH($E48,方位係数!$A$2:$A$10,0),MATCH($D$4,方位係数!$B$1:$J$1))</f>
        <v>#N/A</v>
      </c>
      <c r="L48" s="127" t="e">
        <f t="shared" si="5"/>
        <v>#N/A</v>
      </c>
      <c r="M48" s="127" t="e">
        <f>INDEX(方位係数!$B$13:$J$21,MATCH($E48,方位係数!$A$13:$A$21,0),MATCH($D$4,方位係数!$B$12:$J$12))</f>
        <v>#N/A</v>
      </c>
      <c r="N48" s="127" t="e">
        <f t="shared" si="6"/>
        <v>#N/A</v>
      </c>
      <c r="P48" s="187"/>
      <c r="Q48" s="335"/>
    </row>
    <row r="49" spans="1:21" x14ac:dyDescent="0.15">
      <c r="B49" s="177"/>
      <c r="C49" s="379" t="s">
        <v>104</v>
      </c>
      <c r="D49" s="380"/>
      <c r="E49" s="175" t="s">
        <v>45</v>
      </c>
      <c r="F49" s="114">
        <f>IF($I$4="屋根断熱",3.35,0)</f>
        <v>0</v>
      </c>
      <c r="G49" s="163"/>
      <c r="H49" s="115">
        <v>1</v>
      </c>
      <c r="I49" s="114">
        <f t="shared" si="7"/>
        <v>0</v>
      </c>
      <c r="J49" s="116">
        <f t="shared" si="4"/>
        <v>0</v>
      </c>
      <c r="K49" s="116" t="e">
        <f>INDEX(方位係数!$B$2:$J$10,MATCH($E49,方位係数!$A$2:$A$10,0),MATCH($D$4,方位係数!$B$1:$J$1))</f>
        <v>#N/A</v>
      </c>
      <c r="L49" s="116" t="e">
        <f t="shared" si="5"/>
        <v>#N/A</v>
      </c>
      <c r="M49" s="116" t="e">
        <f>INDEX(方位係数!$B$13:$J$21,MATCH($E49,方位係数!$A$13:$A$21,0),MATCH($D$4,方位係数!$B$12:$J$12))</f>
        <v>#N/A</v>
      </c>
      <c r="N49" s="116" t="e">
        <f t="shared" si="6"/>
        <v>#N/A</v>
      </c>
      <c r="P49" s="187"/>
      <c r="Q49" s="335"/>
    </row>
    <row r="50" spans="1:21" x14ac:dyDescent="0.15">
      <c r="B50" s="177"/>
      <c r="C50" s="379" t="s">
        <v>106</v>
      </c>
      <c r="D50" s="380"/>
      <c r="E50" s="175" t="s">
        <v>47</v>
      </c>
      <c r="F50" s="114">
        <f>IF($I$4="屋根断熱",0.58,0)</f>
        <v>0</v>
      </c>
      <c r="G50" s="163"/>
      <c r="H50" s="115">
        <v>1</v>
      </c>
      <c r="I50" s="114">
        <f t="shared" si="7"/>
        <v>0</v>
      </c>
      <c r="J50" s="116">
        <f t="shared" si="4"/>
        <v>0</v>
      </c>
      <c r="K50" s="116" t="e">
        <f>INDEX(方位係数!$B$2:$J$10,MATCH($E50,方位係数!$A$2:$A$10,0),MATCH($D$4,方位係数!$B$1:$J$1))</f>
        <v>#N/A</v>
      </c>
      <c r="L50" s="116" t="e">
        <f t="shared" si="5"/>
        <v>#N/A</v>
      </c>
      <c r="M50" s="116" t="e">
        <f>INDEX(方位係数!$B$13:$J$21,MATCH($E50,方位係数!$A$13:$A$21,0),MATCH($D$4,方位係数!$B$12:$J$12))</f>
        <v>#N/A</v>
      </c>
      <c r="N50" s="116" t="e">
        <f t="shared" si="6"/>
        <v>#N/A</v>
      </c>
      <c r="P50" s="187"/>
      <c r="Q50" s="335"/>
    </row>
    <row r="51" spans="1:21" x14ac:dyDescent="0.15">
      <c r="B51" s="177"/>
      <c r="C51" s="379" t="s">
        <v>106</v>
      </c>
      <c r="D51" s="380"/>
      <c r="E51" s="175" t="s">
        <v>45</v>
      </c>
      <c r="F51" s="114">
        <f>IF($I$4="屋根断熱",0.58,0)</f>
        <v>0</v>
      </c>
      <c r="G51" s="163"/>
      <c r="H51" s="115">
        <v>1</v>
      </c>
      <c r="I51" s="114">
        <f t="shared" si="7"/>
        <v>0</v>
      </c>
      <c r="J51" s="116">
        <f t="shared" si="4"/>
        <v>0</v>
      </c>
      <c r="K51" s="116" t="e">
        <f>INDEX(方位係数!$B$2:$J$10,MATCH($E51,方位係数!$A$2:$A$10,0),MATCH($D$4,方位係数!$B$1:$J$1))</f>
        <v>#N/A</v>
      </c>
      <c r="L51" s="116" t="e">
        <f t="shared" si="5"/>
        <v>#N/A</v>
      </c>
      <c r="M51" s="116" t="e">
        <f>INDEX(方位係数!$B$13:$J$21,MATCH($E51,方位係数!$A$13:$A$21,0),MATCH($D$4,方位係数!$B$12:$J$12))</f>
        <v>#N/A</v>
      </c>
      <c r="N51" s="116" t="e">
        <f t="shared" si="6"/>
        <v>#N/A</v>
      </c>
      <c r="P51" s="187"/>
      <c r="Q51" s="335"/>
    </row>
    <row r="52" spans="1:21" x14ac:dyDescent="0.15">
      <c r="B52" s="177"/>
      <c r="C52" s="379" t="s">
        <v>108</v>
      </c>
      <c r="D52" s="380"/>
      <c r="E52" s="175" t="s">
        <v>44</v>
      </c>
      <c r="F52" s="114">
        <f>IF($I$4="屋根断熱",0.21,0)</f>
        <v>0</v>
      </c>
      <c r="G52" s="163"/>
      <c r="H52" s="115">
        <v>1</v>
      </c>
      <c r="I52" s="114">
        <f t="shared" si="7"/>
        <v>0</v>
      </c>
      <c r="J52" s="116">
        <f t="shared" si="4"/>
        <v>0</v>
      </c>
      <c r="K52" s="116" t="e">
        <f>INDEX(方位係数!$B$2:$J$10,MATCH($E52,方位係数!$A$2:$A$10,0),MATCH($D$4,方位係数!$B$1:$J$1))</f>
        <v>#N/A</v>
      </c>
      <c r="L52" s="116" t="e">
        <f t="shared" si="5"/>
        <v>#N/A</v>
      </c>
      <c r="M52" s="116" t="e">
        <f>INDEX(方位係数!$B$13:$J$21,MATCH($E52,方位係数!$A$13:$A$21,0),MATCH($D$4,方位係数!$B$12:$J$12))</f>
        <v>#N/A</v>
      </c>
      <c r="N52" s="116" t="e">
        <f t="shared" si="6"/>
        <v>#N/A</v>
      </c>
      <c r="P52" s="187"/>
      <c r="Q52" s="335"/>
    </row>
    <row r="53" spans="1:21" ht="19.5" thickBot="1" x14ac:dyDescent="0.2">
      <c r="B53" s="177"/>
      <c r="C53" s="383" t="s">
        <v>108</v>
      </c>
      <c r="D53" s="420"/>
      <c r="E53" s="205" t="s">
        <v>46</v>
      </c>
      <c r="F53" s="117">
        <f>IF($I$4="屋根断熱",0.21,0)</f>
        <v>0</v>
      </c>
      <c r="G53" s="164"/>
      <c r="H53" s="118">
        <v>1</v>
      </c>
      <c r="I53" s="117">
        <f t="shared" si="7"/>
        <v>0</v>
      </c>
      <c r="J53" s="119">
        <f t="shared" si="4"/>
        <v>0</v>
      </c>
      <c r="K53" s="119" t="e">
        <f>INDEX(方位係数!$B$2:$J$10,MATCH($E53,方位係数!$A$2:$A$10,0),MATCH($D$4,方位係数!$B$1:$J$1))</f>
        <v>#N/A</v>
      </c>
      <c r="L53" s="119" t="e">
        <f t="shared" si="5"/>
        <v>#N/A</v>
      </c>
      <c r="M53" s="119" t="e">
        <f>INDEX(方位係数!$B$13:$J$21,MATCH($E53,方位係数!$A$13:$A$21,0),MATCH($D$4,方位係数!$B$12:$J$12))</f>
        <v>#N/A</v>
      </c>
      <c r="N53" s="119" t="e">
        <f t="shared" si="6"/>
        <v>#N/A</v>
      </c>
      <c r="P53" s="187"/>
      <c r="Q53" s="336"/>
    </row>
    <row r="54" spans="1:21" ht="19.5" thickTop="1" x14ac:dyDescent="0.15">
      <c r="D54" s="387" t="s">
        <v>60</v>
      </c>
      <c r="E54" s="388"/>
      <c r="F54" s="110">
        <f>SUM(F44:F53)</f>
        <v>0</v>
      </c>
      <c r="G54" s="128"/>
      <c r="H54" s="120" t="s">
        <v>237</v>
      </c>
      <c r="I54" s="110">
        <f>SUM(I44:I53)</f>
        <v>0</v>
      </c>
      <c r="J54" s="121"/>
      <c r="K54" s="120" t="s">
        <v>239</v>
      </c>
      <c r="L54" s="122" t="e">
        <f>SUM(L44:L53)</f>
        <v>#N/A</v>
      </c>
      <c r="M54" s="120" t="s">
        <v>238</v>
      </c>
      <c r="N54" s="122" t="e">
        <f>SUM(N44:N53)</f>
        <v>#N/A</v>
      </c>
      <c r="Q54" s="69"/>
    </row>
    <row r="55" spans="1:21" ht="18.75" customHeight="1" x14ac:dyDescent="0.15">
      <c r="E55" s="43"/>
      <c r="F55" s="43"/>
      <c r="G55" s="43"/>
      <c r="H55" s="43"/>
      <c r="I55" s="43"/>
      <c r="J55" s="43"/>
      <c r="Q55" s="69"/>
    </row>
    <row r="56" spans="1:21" ht="18" customHeight="1" x14ac:dyDescent="0.15">
      <c r="C56" s="9" t="s">
        <v>109</v>
      </c>
      <c r="P56" s="189"/>
      <c r="Q56" s="69"/>
    </row>
    <row r="57" spans="1:21" s="4" customFormat="1" ht="66" customHeight="1" thickBot="1" x14ac:dyDescent="0.2">
      <c r="A57" s="62"/>
      <c r="B57" s="63"/>
      <c r="C57" s="54" t="s">
        <v>61</v>
      </c>
      <c r="D57" s="54" t="s">
        <v>39</v>
      </c>
      <c r="E57" s="13" t="s">
        <v>225</v>
      </c>
      <c r="F57" s="13" t="s">
        <v>288</v>
      </c>
      <c r="G57" s="13" t="s">
        <v>40</v>
      </c>
      <c r="H57" s="54" t="s">
        <v>41</v>
      </c>
      <c r="I57" s="181" t="s">
        <v>382</v>
      </c>
      <c r="J57" s="13" t="s">
        <v>383</v>
      </c>
      <c r="K57" s="13" t="s">
        <v>228</v>
      </c>
      <c r="L57" s="13" t="s">
        <v>241</v>
      </c>
      <c r="M57" s="13" t="s">
        <v>384</v>
      </c>
      <c r="N57" s="13" t="s">
        <v>226</v>
      </c>
      <c r="O57" s="13" t="s">
        <v>240</v>
      </c>
      <c r="P57" s="28"/>
      <c r="Q57" s="69"/>
      <c r="T57" s="195"/>
      <c r="U57" s="195"/>
    </row>
    <row r="58" spans="1:21" ht="19.5" thickTop="1" x14ac:dyDescent="0.15">
      <c r="C58" s="72" t="s">
        <v>62</v>
      </c>
      <c r="D58" s="64" t="s">
        <v>44</v>
      </c>
      <c r="E58" s="129" t="e">
        <f>IF(INT(LEFT($D$4,1))&lt;4,2.15,4.59)</f>
        <v>#VALUE!</v>
      </c>
      <c r="F58" s="168"/>
      <c r="G58" s="130">
        <v>1</v>
      </c>
      <c r="H58" s="129" t="e">
        <f t="shared" ref="H58:H73" si="8">E58*F58*G58</f>
        <v>#VALUE!</v>
      </c>
      <c r="I58" s="162"/>
      <c r="J58" s="206">
        <v>0.51</v>
      </c>
      <c r="K58" s="131" t="e">
        <f>INDEX(方位係数!$B$2:$J$10,MATCH($D58,方位係数!$A$2:$A$10,0),MATCH($D$4,方位係数!$B$1:$J$1))</f>
        <v>#N/A</v>
      </c>
      <c r="L58" s="131" t="e">
        <f t="shared" ref="L58:L74" si="9">$I58*$K58*$J58*$E58</f>
        <v>#N/A</v>
      </c>
      <c r="M58" s="206">
        <v>0.93</v>
      </c>
      <c r="N58" s="131" t="e">
        <f>INDEX(方位係数!$B$13:$J$21,MATCH($D58,方位係数!$A$13:$A$21,0),MATCH($D$4,方位係数!$B$12:$J$12))</f>
        <v>#N/A</v>
      </c>
      <c r="O58" s="131" t="e">
        <f t="shared" ref="O58:O74" si="10">$I58*$N58*$M58*$E58</f>
        <v>#N/A</v>
      </c>
      <c r="P58" s="359" t="s">
        <v>258</v>
      </c>
      <c r="Q58" s="334" t="s">
        <v>443</v>
      </c>
    </row>
    <row r="59" spans="1:21" x14ac:dyDescent="0.15">
      <c r="C59" s="74" t="s">
        <v>242</v>
      </c>
      <c r="D59" s="65" t="s">
        <v>44</v>
      </c>
      <c r="E59" s="132" t="e">
        <f>IF(INT(LEFT($D$4,1))&lt;4,2.97,3.47)</f>
        <v>#VALUE!</v>
      </c>
      <c r="F59" s="169"/>
      <c r="G59" s="133">
        <v>1</v>
      </c>
      <c r="H59" s="132" t="e">
        <f t="shared" si="8"/>
        <v>#VALUE!</v>
      </c>
      <c r="I59" s="163"/>
      <c r="J59" s="207">
        <v>0.51</v>
      </c>
      <c r="K59" s="134" t="e">
        <f>INDEX(方位係数!$B$2:$J$10,MATCH($D59,方位係数!$A$2:$A$10,0),MATCH($D$4,方位係数!$B$1:$J$1))</f>
        <v>#N/A</v>
      </c>
      <c r="L59" s="134" t="e">
        <f t="shared" si="9"/>
        <v>#N/A</v>
      </c>
      <c r="M59" s="207">
        <v>0.93</v>
      </c>
      <c r="N59" s="134" t="e">
        <f>INDEX(方位係数!$B$13:$J$21,MATCH($D59,方位係数!$A$13:$A$21,0),MATCH($D$4,方位係数!$B$12:$J$12))</f>
        <v>#N/A</v>
      </c>
      <c r="O59" s="134" t="e">
        <f t="shared" si="10"/>
        <v>#N/A</v>
      </c>
      <c r="P59" s="359"/>
      <c r="Q59" s="335"/>
    </row>
    <row r="60" spans="1:21" x14ac:dyDescent="0.15">
      <c r="C60" s="74" t="s">
        <v>242</v>
      </c>
      <c r="D60" s="65" t="s">
        <v>44</v>
      </c>
      <c r="E60" s="132" t="e">
        <f>IF(INT(LEFT($D$4,1))&lt;4,2.15,3.47)</f>
        <v>#VALUE!</v>
      </c>
      <c r="F60" s="169"/>
      <c r="G60" s="133">
        <v>1</v>
      </c>
      <c r="H60" s="132" t="e">
        <f t="shared" si="8"/>
        <v>#VALUE!</v>
      </c>
      <c r="I60" s="163"/>
      <c r="J60" s="207">
        <v>0.51</v>
      </c>
      <c r="K60" s="134" t="e">
        <f>INDEX(方位係数!$B$2:$J$10,MATCH($D60,方位係数!$A$2:$A$10,0),MATCH($D$4,方位係数!$B$1:$J$1))</f>
        <v>#N/A</v>
      </c>
      <c r="L60" s="134" t="e">
        <f t="shared" si="9"/>
        <v>#N/A</v>
      </c>
      <c r="M60" s="207">
        <v>0.93</v>
      </c>
      <c r="N60" s="134" t="e">
        <f>INDEX(方位係数!$B$13:$J$21,MATCH($D60,方位係数!$A$13:$A$21,0),MATCH($D$4,方位係数!$B$12:$J$12))</f>
        <v>#N/A</v>
      </c>
      <c r="O60" s="134" t="e">
        <f t="shared" si="10"/>
        <v>#N/A</v>
      </c>
      <c r="P60" s="359"/>
      <c r="Q60" s="335"/>
    </row>
    <row r="61" spans="1:21" x14ac:dyDescent="0.15">
      <c r="C61" s="74" t="s">
        <v>242</v>
      </c>
      <c r="D61" s="65" t="s">
        <v>47</v>
      </c>
      <c r="E61" s="132">
        <v>2.15</v>
      </c>
      <c r="F61" s="169"/>
      <c r="G61" s="133">
        <v>1</v>
      </c>
      <c r="H61" s="132">
        <f t="shared" si="8"/>
        <v>0</v>
      </c>
      <c r="I61" s="163"/>
      <c r="J61" s="207">
        <v>0.51</v>
      </c>
      <c r="K61" s="134" t="e">
        <f>INDEX(方位係数!$B$2:$J$10,MATCH($D61,方位係数!$A$2:$A$10,0),MATCH($D$4,方位係数!$B$1:$J$1))</f>
        <v>#N/A</v>
      </c>
      <c r="L61" s="134" t="e">
        <f t="shared" si="9"/>
        <v>#N/A</v>
      </c>
      <c r="M61" s="207">
        <v>0.93</v>
      </c>
      <c r="N61" s="134" t="e">
        <f>INDEX(方位係数!$B$13:$J$21,MATCH($D61,方位係数!$A$13:$A$21,0),MATCH($D$4,方位係数!$B$12:$J$12))</f>
        <v>#N/A</v>
      </c>
      <c r="O61" s="134" t="e">
        <f t="shared" si="10"/>
        <v>#N/A</v>
      </c>
      <c r="P61" s="359"/>
      <c r="Q61" s="335"/>
    </row>
    <row r="62" spans="1:21" x14ac:dyDescent="0.15">
      <c r="C62" s="74" t="s">
        <v>63</v>
      </c>
      <c r="D62" s="65" t="s">
        <v>47</v>
      </c>
      <c r="E62" s="132" t="e">
        <f>IF(INT(LEFT($D$4,1))&lt;4,0.6,0.98)</f>
        <v>#VALUE!</v>
      </c>
      <c r="F62" s="169"/>
      <c r="G62" s="133">
        <v>1</v>
      </c>
      <c r="H62" s="132" t="e">
        <f t="shared" si="8"/>
        <v>#VALUE!</v>
      </c>
      <c r="I62" s="163"/>
      <c r="J62" s="207">
        <v>0.51</v>
      </c>
      <c r="K62" s="134" t="e">
        <f>INDEX(方位係数!$B$2:$J$10,MATCH($D62,方位係数!$A$2:$A$10,0),MATCH($D$4,方位係数!$B$1:$J$1))</f>
        <v>#N/A</v>
      </c>
      <c r="L62" s="134" t="e">
        <f t="shared" si="9"/>
        <v>#N/A</v>
      </c>
      <c r="M62" s="207">
        <v>0.93</v>
      </c>
      <c r="N62" s="134" t="e">
        <f>INDEX(方位係数!$B$13:$J$21,MATCH($D62,方位係数!$A$13:$A$21,0),MATCH($D$4,方位係数!$B$12:$J$12))</f>
        <v>#N/A</v>
      </c>
      <c r="O62" s="134" t="e">
        <f t="shared" si="10"/>
        <v>#N/A</v>
      </c>
      <c r="Q62" s="335"/>
    </row>
    <row r="63" spans="1:21" x14ac:dyDescent="0.15">
      <c r="C63" s="74" t="s">
        <v>64</v>
      </c>
      <c r="D63" s="65" t="s">
        <v>45</v>
      </c>
      <c r="E63" s="132" t="e">
        <f>IF(INT(LEFT($D$4,1))&lt;4,0.35,0.54)</f>
        <v>#VALUE!</v>
      </c>
      <c r="F63" s="169"/>
      <c r="G63" s="133">
        <v>1</v>
      </c>
      <c r="H63" s="132" t="e">
        <f>E63*F63*G63</f>
        <v>#VALUE!</v>
      </c>
      <c r="I63" s="163"/>
      <c r="J63" s="207">
        <v>0.51</v>
      </c>
      <c r="K63" s="134" t="e">
        <f>INDEX(方位係数!$B$2:$J$10,MATCH($D63,方位係数!$A$2:$A$10,0),MATCH($D$4,方位係数!$B$1:$J$1))</f>
        <v>#N/A</v>
      </c>
      <c r="L63" s="134" t="e">
        <f t="shared" si="9"/>
        <v>#N/A</v>
      </c>
      <c r="M63" s="207">
        <v>0.93</v>
      </c>
      <c r="N63" s="134" t="e">
        <f>INDEX(方位係数!$B$13:$J$21,MATCH($D63,方位係数!$A$13:$A$21,0),MATCH($D$4,方位係数!$B$12:$J$12))</f>
        <v>#N/A</v>
      </c>
      <c r="O63" s="134" t="e">
        <f t="shared" si="10"/>
        <v>#N/A</v>
      </c>
      <c r="Q63" s="335"/>
    </row>
    <row r="64" spans="1:21" ht="19.5" thickBot="1" x14ac:dyDescent="0.2">
      <c r="C64" s="74" t="s">
        <v>65</v>
      </c>
      <c r="D64" s="65" t="s">
        <v>46</v>
      </c>
      <c r="E64" s="132" t="e">
        <f>IF(INT(LEFT($D$4,1))&lt;4,0.35,0.54)</f>
        <v>#VALUE!</v>
      </c>
      <c r="F64" s="169"/>
      <c r="G64" s="133">
        <v>1</v>
      </c>
      <c r="H64" s="132" t="e">
        <f t="shared" si="8"/>
        <v>#VALUE!</v>
      </c>
      <c r="I64" s="163"/>
      <c r="J64" s="207">
        <v>0.51</v>
      </c>
      <c r="K64" s="134" t="e">
        <f>INDEX(方位係数!$B$2:$J$10,MATCH($D64,方位係数!$A$2:$A$10,0),MATCH($D$4,方位係数!$B$1:$J$1))</f>
        <v>#N/A</v>
      </c>
      <c r="L64" s="134" t="e">
        <f t="shared" si="9"/>
        <v>#N/A</v>
      </c>
      <c r="M64" s="207">
        <v>0.93</v>
      </c>
      <c r="N64" s="134" t="e">
        <f>INDEX(方位係数!$B$13:$J$21,MATCH($D64,方位係数!$A$13:$A$21,0),MATCH($D$4,方位係数!$B$12:$J$12))</f>
        <v>#N/A</v>
      </c>
      <c r="O64" s="134" t="e">
        <f t="shared" si="10"/>
        <v>#N/A</v>
      </c>
      <c r="Q64" s="336"/>
    </row>
    <row r="65" spans="2:18" ht="20.25" thickTop="1" thickBot="1" x14ac:dyDescent="0.2">
      <c r="C65" s="74" t="s">
        <v>66</v>
      </c>
      <c r="D65" s="65" t="s">
        <v>46</v>
      </c>
      <c r="E65" s="132" t="e">
        <f>IF(INT(LEFT($D$4,1))&lt;4,0.35,0.54)</f>
        <v>#VALUE!</v>
      </c>
      <c r="F65" s="169"/>
      <c r="G65" s="133">
        <v>1</v>
      </c>
      <c r="H65" s="132" t="e">
        <f t="shared" si="8"/>
        <v>#VALUE!</v>
      </c>
      <c r="I65" s="163"/>
      <c r="J65" s="207">
        <v>0.51</v>
      </c>
      <c r="K65" s="134" t="e">
        <f>INDEX(方位係数!$B$2:$J$10,MATCH($D65,方位係数!$A$2:$A$10,0),MATCH($D$4,方位係数!$B$1:$J$1))</f>
        <v>#N/A</v>
      </c>
      <c r="L65" s="134" t="e">
        <f t="shared" si="9"/>
        <v>#N/A</v>
      </c>
      <c r="M65" s="207">
        <v>0.93</v>
      </c>
      <c r="N65" s="134" t="e">
        <f>INDEX(方位係数!$B$13:$J$21,MATCH($D65,方位係数!$A$13:$A$21,0),MATCH($D$4,方位係数!$B$12:$J$12))</f>
        <v>#N/A</v>
      </c>
      <c r="O65" s="134" t="e">
        <f t="shared" si="10"/>
        <v>#N/A</v>
      </c>
    </row>
    <row r="66" spans="2:18" ht="19.5" customHeight="1" thickTop="1" x14ac:dyDescent="0.15">
      <c r="C66" s="74" t="s">
        <v>67</v>
      </c>
      <c r="D66" s="65" t="s">
        <v>46</v>
      </c>
      <c r="E66" s="132" t="e">
        <f>IF(INT(LEFT($D$4,1))&lt;4,0.35,0.54)</f>
        <v>#VALUE!</v>
      </c>
      <c r="F66" s="169"/>
      <c r="G66" s="133">
        <v>1</v>
      </c>
      <c r="H66" s="132" t="e">
        <f t="shared" si="8"/>
        <v>#VALUE!</v>
      </c>
      <c r="I66" s="163"/>
      <c r="J66" s="207">
        <v>0.51</v>
      </c>
      <c r="K66" s="134" t="e">
        <f>INDEX(方位係数!$B$2:$J$10,MATCH($D66,方位係数!$A$2:$A$10,0),MATCH($D$4,方位係数!$B$1:$J$1))</f>
        <v>#N/A</v>
      </c>
      <c r="L66" s="134" t="e">
        <f t="shared" si="9"/>
        <v>#N/A</v>
      </c>
      <c r="M66" s="207">
        <v>0.93</v>
      </c>
      <c r="N66" s="134" t="e">
        <f>INDEX(方位係数!$B$13:$J$21,MATCH($D66,方位係数!$A$13:$A$21,0),MATCH($D$4,方位係数!$B$12:$J$12))</f>
        <v>#N/A</v>
      </c>
      <c r="O66" s="134" t="e">
        <f t="shared" si="10"/>
        <v>#N/A</v>
      </c>
      <c r="Q66" s="334" t="s">
        <v>444</v>
      </c>
    </row>
    <row r="67" spans="2:18" ht="30.75" thickBot="1" x14ac:dyDescent="0.2">
      <c r="C67" s="109" t="s">
        <v>110</v>
      </c>
      <c r="D67" s="65" t="s">
        <v>45</v>
      </c>
      <c r="E67" s="132" t="e">
        <f>IF(INT(LEFT($D$4,1))&lt;4,0,0.54)</f>
        <v>#VALUE!</v>
      </c>
      <c r="F67" s="169"/>
      <c r="G67" s="133">
        <v>1</v>
      </c>
      <c r="H67" s="132" t="e">
        <f t="shared" si="8"/>
        <v>#VALUE!</v>
      </c>
      <c r="I67" s="163"/>
      <c r="J67" s="207">
        <v>0.51</v>
      </c>
      <c r="K67" s="134" t="e">
        <f>INDEX(方位係数!$B$2:$J$10,MATCH($D67,方位係数!$A$2:$A$10,0),MATCH($D$4,方位係数!$B$1:$J$1))</f>
        <v>#N/A</v>
      </c>
      <c r="L67" s="134" t="e">
        <f t="shared" si="9"/>
        <v>#N/A</v>
      </c>
      <c r="M67" s="207">
        <v>0.93</v>
      </c>
      <c r="N67" s="134" t="e">
        <f>INDEX(方位係数!$B$13:$J$21,MATCH($D67,方位係数!$A$13:$A$21,0),MATCH($D$4,方位係数!$B$12:$J$12))</f>
        <v>#N/A</v>
      </c>
      <c r="O67" s="134" t="e">
        <f t="shared" si="10"/>
        <v>#N/A</v>
      </c>
      <c r="Q67" s="336"/>
    </row>
    <row r="68" spans="2:18" ht="19.5" customHeight="1" thickTop="1" x14ac:dyDescent="0.15">
      <c r="C68" s="74" t="s">
        <v>68</v>
      </c>
      <c r="D68" s="65" t="s">
        <v>45</v>
      </c>
      <c r="E68" s="132" t="e">
        <f>IF(INT(LEFT($D$4,1))&lt;4,1.31,1.73)</f>
        <v>#VALUE!</v>
      </c>
      <c r="F68" s="169"/>
      <c r="G68" s="133">
        <v>1</v>
      </c>
      <c r="H68" s="132" t="e">
        <f t="shared" ref="H68" si="11">E68*F68*G68</f>
        <v>#VALUE!</v>
      </c>
      <c r="I68" s="163"/>
      <c r="J68" s="207">
        <v>0.51</v>
      </c>
      <c r="K68" s="134" t="e">
        <f>INDEX(方位係数!$B$2:$J$10,MATCH($D68,方位係数!$A$2:$A$10,0),MATCH($D$4,方位係数!$B$1:$J$1))</f>
        <v>#N/A</v>
      </c>
      <c r="L68" s="134" t="e">
        <f t="shared" si="9"/>
        <v>#N/A</v>
      </c>
      <c r="M68" s="207">
        <v>0.93</v>
      </c>
      <c r="N68" s="134" t="e">
        <f>INDEX(方位係数!$B$13:$J$21,MATCH($D68,方位係数!$A$13:$A$21,0),MATCH($D$4,方位係数!$B$12:$J$12))</f>
        <v>#N/A</v>
      </c>
      <c r="O68" s="134" t="e">
        <f t="shared" si="10"/>
        <v>#N/A</v>
      </c>
      <c r="P68" s="187"/>
      <c r="Q68" s="176"/>
      <c r="R68" s="209"/>
    </row>
    <row r="69" spans="2:18" x14ac:dyDescent="0.15">
      <c r="C69" s="74" t="s">
        <v>68</v>
      </c>
      <c r="D69" s="65" t="s">
        <v>44</v>
      </c>
      <c r="E69" s="132" t="e">
        <f>IF(INT(LEFT($D$4,1))&lt;4,1.82,0.99)</f>
        <v>#VALUE!</v>
      </c>
      <c r="F69" s="169"/>
      <c r="G69" s="133">
        <v>1</v>
      </c>
      <c r="H69" s="132" t="e">
        <f t="shared" si="8"/>
        <v>#VALUE!</v>
      </c>
      <c r="I69" s="163"/>
      <c r="J69" s="207">
        <v>0.51</v>
      </c>
      <c r="K69" s="134" t="e">
        <f>INDEX(方位係数!$B$2:$J$10,MATCH($D69,方位係数!$A$2:$A$10,0),MATCH($D$4,方位係数!$B$1:$J$1))</f>
        <v>#N/A</v>
      </c>
      <c r="L69" s="134" t="e">
        <f t="shared" si="9"/>
        <v>#N/A</v>
      </c>
      <c r="M69" s="207">
        <v>0.93</v>
      </c>
      <c r="N69" s="134" t="e">
        <f>INDEX(方位係数!$B$13:$J$21,MATCH($D69,方位係数!$A$13:$A$21,0),MATCH($D$4,方位係数!$B$12:$J$12))</f>
        <v>#N/A</v>
      </c>
      <c r="O69" s="134" t="e">
        <f t="shared" si="10"/>
        <v>#N/A</v>
      </c>
      <c r="P69" s="187"/>
      <c r="Q69" s="176"/>
      <c r="R69" s="209"/>
    </row>
    <row r="70" spans="2:18" x14ac:dyDescent="0.15">
      <c r="C70" s="74" t="s">
        <v>69</v>
      </c>
      <c r="D70" s="65" t="s">
        <v>44</v>
      </c>
      <c r="E70" s="132" t="e">
        <f>IF(INT(LEFT($D$4,1))&lt;4,2.97,3.22)</f>
        <v>#VALUE!</v>
      </c>
      <c r="F70" s="169"/>
      <c r="G70" s="133">
        <v>1</v>
      </c>
      <c r="H70" s="132" t="e">
        <f t="shared" si="8"/>
        <v>#VALUE!</v>
      </c>
      <c r="I70" s="163"/>
      <c r="J70" s="207">
        <v>0.51</v>
      </c>
      <c r="K70" s="134" t="e">
        <f>INDEX(方位係数!$B$2:$J$10,MATCH($D70,方位係数!$A$2:$A$10,0),MATCH($D$4,方位係数!$B$1:$J$1))</f>
        <v>#N/A</v>
      </c>
      <c r="L70" s="134" t="e">
        <f t="shared" si="9"/>
        <v>#N/A</v>
      </c>
      <c r="M70" s="207">
        <v>0.93</v>
      </c>
      <c r="N70" s="134" t="e">
        <f>INDEX(方位係数!$B$13:$J$21,MATCH($D70,方位係数!$A$13:$A$21,0),MATCH($D$4,方位係数!$B$12:$J$12))</f>
        <v>#N/A</v>
      </c>
      <c r="O70" s="134" t="e">
        <f t="shared" si="10"/>
        <v>#N/A</v>
      </c>
      <c r="P70" s="187"/>
      <c r="Q70" s="176"/>
      <c r="R70" s="209"/>
    </row>
    <row r="71" spans="2:18" x14ac:dyDescent="0.15">
      <c r="C71" s="74" t="s">
        <v>70</v>
      </c>
      <c r="D71" s="65" t="s">
        <v>44</v>
      </c>
      <c r="E71" s="132" t="e">
        <f>IF(INT(LEFT($D$4,1))&lt;4,2.97,3.22)</f>
        <v>#VALUE!</v>
      </c>
      <c r="F71" s="169"/>
      <c r="G71" s="133">
        <v>1</v>
      </c>
      <c r="H71" s="132" t="e">
        <f t="shared" si="8"/>
        <v>#VALUE!</v>
      </c>
      <c r="I71" s="163"/>
      <c r="J71" s="207">
        <v>0.51</v>
      </c>
      <c r="K71" s="134" t="e">
        <f>INDEX(方位係数!$B$2:$J$10,MATCH($D71,方位係数!$A$2:$A$10,0),MATCH($D$4,方位係数!$B$1:$J$1))</f>
        <v>#N/A</v>
      </c>
      <c r="L71" s="134" t="e">
        <f t="shared" si="9"/>
        <v>#N/A</v>
      </c>
      <c r="M71" s="207">
        <v>0.93</v>
      </c>
      <c r="N71" s="134" t="e">
        <f>INDEX(方位係数!$B$13:$J$21,MATCH($D71,方位係数!$A$13:$A$21,0),MATCH($D$4,方位係数!$B$12:$J$12))</f>
        <v>#N/A</v>
      </c>
      <c r="O71" s="134" t="e">
        <f t="shared" si="10"/>
        <v>#N/A</v>
      </c>
      <c r="P71" s="187"/>
      <c r="Q71" s="176"/>
      <c r="R71" s="209"/>
    </row>
    <row r="72" spans="2:18" x14ac:dyDescent="0.15">
      <c r="C72" s="74" t="s">
        <v>70</v>
      </c>
      <c r="D72" s="65" t="s">
        <v>47</v>
      </c>
      <c r="E72" s="132" t="e">
        <f>IF(INT(LEFT($D$4,1))&lt;4,0.35,0.66)</f>
        <v>#VALUE!</v>
      </c>
      <c r="F72" s="169"/>
      <c r="G72" s="133">
        <v>1</v>
      </c>
      <c r="H72" s="132" t="e">
        <f t="shared" si="8"/>
        <v>#VALUE!</v>
      </c>
      <c r="I72" s="163"/>
      <c r="J72" s="207">
        <v>0.51</v>
      </c>
      <c r="K72" s="134" t="e">
        <f>INDEX(方位係数!$B$2:$J$10,MATCH($D72,方位係数!$A$2:$A$10,0),MATCH($D$4,方位係数!$B$1:$J$1))</f>
        <v>#N/A</v>
      </c>
      <c r="L72" s="134" t="e">
        <f t="shared" si="9"/>
        <v>#N/A</v>
      </c>
      <c r="M72" s="207">
        <v>0.93</v>
      </c>
      <c r="N72" s="134" t="e">
        <f>INDEX(方位係数!$B$13:$J$21,MATCH($D72,方位係数!$A$13:$A$21,0),MATCH($D$4,方位係数!$B$12:$J$12))</f>
        <v>#N/A</v>
      </c>
      <c r="O72" s="134" t="e">
        <f t="shared" si="10"/>
        <v>#N/A</v>
      </c>
      <c r="P72" s="187"/>
      <c r="Q72" s="176"/>
      <c r="R72" s="209"/>
    </row>
    <row r="73" spans="2:18" x14ac:dyDescent="0.15">
      <c r="C73" s="74" t="s">
        <v>71</v>
      </c>
      <c r="D73" s="65" t="s">
        <v>46</v>
      </c>
      <c r="E73" s="132" t="e">
        <f>IF(INT(LEFT($D$4,1))&lt;4,0.84,0.99)</f>
        <v>#VALUE!</v>
      </c>
      <c r="F73" s="169"/>
      <c r="G73" s="133">
        <v>1</v>
      </c>
      <c r="H73" s="132" t="e">
        <f t="shared" si="8"/>
        <v>#VALUE!</v>
      </c>
      <c r="I73" s="163"/>
      <c r="J73" s="207">
        <v>0.51</v>
      </c>
      <c r="K73" s="134" t="e">
        <f>INDEX(方位係数!$B$2:$J$10,MATCH($D73,方位係数!$A$2:$A$10,0),MATCH($D$4,方位係数!$B$1:$J$1))</f>
        <v>#N/A</v>
      </c>
      <c r="L73" s="134" t="e">
        <f t="shared" si="9"/>
        <v>#N/A</v>
      </c>
      <c r="M73" s="207">
        <v>0.93</v>
      </c>
      <c r="N73" s="134" t="e">
        <f>INDEX(方位係数!$B$13:$J$21,MATCH($D73,方位係数!$A$13:$A$21,0),MATCH($D$4,方位係数!$B$12:$J$12))</f>
        <v>#N/A</v>
      </c>
      <c r="O73" s="134" t="e">
        <f t="shared" si="10"/>
        <v>#N/A</v>
      </c>
    </row>
    <row r="74" spans="2:18" ht="19.5" thickBot="1" x14ac:dyDescent="0.2">
      <c r="C74" s="73" t="s">
        <v>65</v>
      </c>
      <c r="D74" s="66" t="s">
        <v>46</v>
      </c>
      <c r="E74" s="135" t="e">
        <f>IF(INT(LEFT($D$4,1))&lt;4,0.35,0.54)</f>
        <v>#VALUE!</v>
      </c>
      <c r="F74" s="170"/>
      <c r="G74" s="136">
        <v>1</v>
      </c>
      <c r="H74" s="135" t="e">
        <f>E74*F74*G74</f>
        <v>#VALUE!</v>
      </c>
      <c r="I74" s="164"/>
      <c r="J74" s="208">
        <v>0.51</v>
      </c>
      <c r="K74" s="137" t="e">
        <f>INDEX(方位係数!$B$2:$J$10,MATCH($D74,方位係数!$A$2:$A$10,0),MATCH($D$4,方位係数!$B$1:$J$1))</f>
        <v>#N/A</v>
      </c>
      <c r="L74" s="137" t="e">
        <f t="shared" si="9"/>
        <v>#N/A</v>
      </c>
      <c r="M74" s="208">
        <v>0.93</v>
      </c>
      <c r="N74" s="137" t="e">
        <f>INDEX(方位係数!$B$13:$J$21,MATCH($D74,方位係数!$A$13:$A$21,0),MATCH($D$4,方位係数!$B$12:$J$12))</f>
        <v>#N/A</v>
      </c>
      <c r="O74" s="137" t="e">
        <f t="shared" si="10"/>
        <v>#N/A</v>
      </c>
    </row>
    <row r="75" spans="2:18" ht="19.5" thickTop="1" x14ac:dyDescent="0.15">
      <c r="C75" s="421" t="s">
        <v>72</v>
      </c>
      <c r="D75" s="421"/>
      <c r="E75" s="138" t="e">
        <f>SUM(E58:E74)</f>
        <v>#VALUE!</v>
      </c>
      <c r="F75" s="11"/>
      <c r="G75" s="120" t="s">
        <v>243</v>
      </c>
      <c r="H75" s="138" t="e">
        <f>SUM(H58:H74)</f>
        <v>#VALUE!</v>
      </c>
      <c r="I75" s="11"/>
      <c r="J75" s="11"/>
      <c r="K75" s="120" t="s">
        <v>245</v>
      </c>
      <c r="L75" s="139" t="e">
        <f>SUM(L58:L74)</f>
        <v>#N/A</v>
      </c>
      <c r="M75" s="121"/>
      <c r="N75" s="120" t="s">
        <v>244</v>
      </c>
      <c r="O75" s="139" t="e">
        <f>SUM(O58:O74)</f>
        <v>#N/A</v>
      </c>
      <c r="Q75" s="69"/>
    </row>
    <row r="76" spans="2:18" x14ac:dyDescent="0.15">
      <c r="C76" s="15"/>
      <c r="O76" s="28"/>
      <c r="Q76" s="69"/>
    </row>
    <row r="77" spans="2:18" x14ac:dyDescent="0.15">
      <c r="Q77" s="69"/>
    </row>
    <row r="78" spans="2:18" x14ac:dyDescent="0.15">
      <c r="B78" s="81"/>
      <c r="C78" s="81"/>
      <c r="D78" s="81"/>
      <c r="E78" s="81"/>
      <c r="F78" s="81"/>
      <c r="G78" s="81"/>
      <c r="H78" s="81"/>
      <c r="I78" s="81"/>
      <c r="J78" s="81"/>
      <c r="K78" s="81"/>
      <c r="L78" s="81"/>
      <c r="M78" s="81"/>
      <c r="N78" s="81"/>
      <c r="Q78" s="82"/>
    </row>
    <row r="79" spans="2:18" x14ac:dyDescent="0.15">
      <c r="B79" s="81"/>
      <c r="C79" s="81"/>
      <c r="D79" s="81"/>
      <c r="E79" s="81"/>
      <c r="F79" s="81"/>
      <c r="G79" s="81"/>
      <c r="H79" s="81"/>
      <c r="I79" s="81"/>
      <c r="J79" s="81"/>
      <c r="K79" s="81"/>
      <c r="L79" s="81"/>
      <c r="M79" s="81"/>
      <c r="N79" s="81"/>
      <c r="Q79" s="82"/>
    </row>
    <row r="80" spans="2:18" x14ac:dyDescent="0.15">
      <c r="B80" s="81"/>
      <c r="C80" s="81"/>
      <c r="D80" s="81"/>
      <c r="E80" s="81"/>
      <c r="F80" s="81"/>
      <c r="G80" s="81"/>
      <c r="H80" s="81"/>
      <c r="I80" s="81"/>
      <c r="J80" s="81"/>
      <c r="K80" s="81"/>
      <c r="L80" s="81"/>
      <c r="M80" s="81"/>
      <c r="N80" s="81"/>
      <c r="Q80" s="82"/>
    </row>
    <row r="81" spans="1:21" x14ac:dyDescent="0.15">
      <c r="C81" s="9" t="s">
        <v>246</v>
      </c>
      <c r="Q81" s="69"/>
    </row>
    <row r="82" spans="1:21" s="4" customFormat="1" ht="66" customHeight="1" thickBot="1" x14ac:dyDescent="0.2">
      <c r="A82" s="62"/>
      <c r="B82" s="63"/>
      <c r="C82" s="54" t="s">
        <v>61</v>
      </c>
      <c r="D82" s="54" t="s">
        <v>39</v>
      </c>
      <c r="E82" s="13" t="s">
        <v>225</v>
      </c>
      <c r="F82" s="13" t="s">
        <v>288</v>
      </c>
      <c r="G82" s="13" t="s">
        <v>40</v>
      </c>
      <c r="H82" s="54" t="s">
        <v>41</v>
      </c>
      <c r="I82" s="13" t="s">
        <v>42</v>
      </c>
      <c r="J82" s="13" t="s">
        <v>228</v>
      </c>
      <c r="K82" s="13" t="s">
        <v>229</v>
      </c>
      <c r="L82" s="13" t="s">
        <v>226</v>
      </c>
      <c r="M82" s="13" t="s">
        <v>227</v>
      </c>
      <c r="P82" s="28"/>
      <c r="Q82" s="69"/>
      <c r="R82" s="195"/>
      <c r="S82" s="195"/>
      <c r="T82" s="195"/>
      <c r="U82" s="195"/>
    </row>
    <row r="83" spans="1:21" ht="19.5" customHeight="1" thickTop="1" x14ac:dyDescent="0.15">
      <c r="C83" s="75" t="s">
        <v>73</v>
      </c>
      <c r="D83" s="76" t="s">
        <v>45</v>
      </c>
      <c r="E83" s="125">
        <v>1.89</v>
      </c>
      <c r="F83" s="231"/>
      <c r="G83" s="126">
        <v>1</v>
      </c>
      <c r="H83" s="125">
        <f>E83*F83*G83</f>
        <v>0</v>
      </c>
      <c r="I83" s="127">
        <f>F83*0.034</f>
        <v>0</v>
      </c>
      <c r="J83" s="127" t="e">
        <f>INDEX(方位係数!$B$2:$J$10,MATCH($D83,方位係数!$A$2:$A$10,0),MATCH($D$4,方位係数!$B$1:$J$1))</f>
        <v>#N/A</v>
      </c>
      <c r="K83" s="127" t="e">
        <f>$J83*$E83*$I83</f>
        <v>#N/A</v>
      </c>
      <c r="L83" s="127" t="e">
        <f>INDEX(方位係数!$B$13:$J$21,MATCH($D83,方位係数!$A$13:$A$21,0),MATCH($D$4,方位係数!$B$12:$J$12))</f>
        <v>#N/A</v>
      </c>
      <c r="M83" s="127" t="e">
        <f>$L83*$E83*$I83</f>
        <v>#N/A</v>
      </c>
      <c r="P83" s="359" t="s">
        <v>258</v>
      </c>
      <c r="Q83" s="334" t="s">
        <v>341</v>
      </c>
    </row>
    <row r="84" spans="1:21" ht="19.5" thickBot="1" x14ac:dyDescent="0.2">
      <c r="C84" s="73" t="s">
        <v>262</v>
      </c>
      <c r="D84" s="66" t="s">
        <v>46</v>
      </c>
      <c r="E84" s="117" t="e">
        <f>IF(INT(LEFT($D$4,1))&lt;4,1.35,1.62)</f>
        <v>#VALUE!</v>
      </c>
      <c r="F84" s="232"/>
      <c r="G84" s="118">
        <v>1</v>
      </c>
      <c r="H84" s="117" t="e">
        <f t="shared" ref="H84" si="12">E84*F84*G84</f>
        <v>#VALUE!</v>
      </c>
      <c r="I84" s="119">
        <f>F84*0.034</f>
        <v>0</v>
      </c>
      <c r="J84" s="119" t="e">
        <f>INDEX(方位係数!$B$2:$J$10,MATCH($D84,方位係数!$A$2:$A$10,0),MATCH($D$4,方位係数!$B$1:$J$1))</f>
        <v>#N/A</v>
      </c>
      <c r="K84" s="119" t="e">
        <f>$J84*$E84*$I84</f>
        <v>#N/A</v>
      </c>
      <c r="L84" s="119" t="e">
        <f>INDEX(方位係数!$B$13:$J$21,MATCH($D84,方位係数!$A$13:$A$21,0),MATCH($D$4,方位係数!$B$12:$J$12))</f>
        <v>#N/A</v>
      </c>
      <c r="M84" s="119" t="e">
        <f>$L84*$E84*$I84</f>
        <v>#N/A</v>
      </c>
      <c r="P84" s="359"/>
      <c r="Q84" s="335"/>
    </row>
    <row r="85" spans="1:21" ht="20.25" thickTop="1" thickBot="1" x14ac:dyDescent="0.2">
      <c r="C85" s="421" t="s">
        <v>74</v>
      </c>
      <c r="D85" s="421"/>
      <c r="E85" s="110" t="e">
        <f>SUM(E83:E84)</f>
        <v>#VALUE!</v>
      </c>
      <c r="F85" s="11"/>
      <c r="G85" s="120" t="s">
        <v>75</v>
      </c>
      <c r="H85" s="110" t="e">
        <f>SUM(H83:H84)</f>
        <v>#VALUE!</v>
      </c>
      <c r="I85" s="11"/>
      <c r="J85" s="120" t="s">
        <v>248</v>
      </c>
      <c r="K85" s="122" t="e">
        <f>SUM(K83:K84)</f>
        <v>#N/A</v>
      </c>
      <c r="L85" s="120" t="s">
        <v>247</v>
      </c>
      <c r="M85" s="122" t="e">
        <f>SUM(M83:M84)</f>
        <v>#N/A</v>
      </c>
      <c r="P85" s="359"/>
      <c r="Q85" s="336"/>
    </row>
    <row r="86" spans="1:21" ht="19.5" thickTop="1" x14ac:dyDescent="0.15">
      <c r="P86" s="359"/>
      <c r="Q86" s="152"/>
    </row>
    <row r="88" spans="1:21" x14ac:dyDescent="0.15">
      <c r="B88" s="9" t="s">
        <v>76</v>
      </c>
    </row>
    <row r="89" spans="1:21" ht="17.25" customHeight="1" x14ac:dyDescent="0.15">
      <c r="C89" s="412" t="s">
        <v>38</v>
      </c>
      <c r="D89" s="412"/>
      <c r="E89" s="412"/>
      <c r="F89" s="410" t="s">
        <v>77</v>
      </c>
      <c r="G89" s="411"/>
      <c r="H89" s="410" t="s">
        <v>78</v>
      </c>
      <c r="I89" s="411"/>
      <c r="J89" s="410" t="s">
        <v>79</v>
      </c>
      <c r="K89" s="411"/>
      <c r="L89" s="410" t="s">
        <v>80</v>
      </c>
      <c r="M89" s="411"/>
    </row>
    <row r="90" spans="1:21" x14ac:dyDescent="0.15">
      <c r="C90" s="403" t="s">
        <v>81</v>
      </c>
      <c r="D90" s="404"/>
      <c r="E90" s="405"/>
      <c r="F90" s="60" t="s">
        <v>249</v>
      </c>
      <c r="G90" s="140" t="e">
        <f>$F$20</f>
        <v>#VALUE!</v>
      </c>
      <c r="H90" s="60" t="s">
        <v>82</v>
      </c>
      <c r="I90" s="110" t="e">
        <f>$I$20</f>
        <v>#VALUE!</v>
      </c>
      <c r="J90" s="60" t="s">
        <v>501</v>
      </c>
      <c r="K90" s="141" t="e">
        <f>$N$20</f>
        <v>#N/A</v>
      </c>
      <c r="L90" s="60" t="s">
        <v>250</v>
      </c>
      <c r="M90" s="122" t="e">
        <f>$L$20</f>
        <v>#N/A</v>
      </c>
    </row>
    <row r="91" spans="1:21" s="1" customFormat="1" ht="19.5" thickBot="1" x14ac:dyDescent="0.2">
      <c r="A91" s="9"/>
      <c r="B91" s="9"/>
      <c r="C91" s="403" t="str">
        <f>IF($N$4="床断熱","床・基礎","基礎")</f>
        <v>基礎</v>
      </c>
      <c r="D91" s="404"/>
      <c r="E91" s="405"/>
      <c r="F91" s="142" t="str">
        <f>IF($N$4="床断熱","A2","A3")</f>
        <v>A3</v>
      </c>
      <c r="G91" s="143">
        <f>IF($N$4="床断熱",$F$29,$F$34)</f>
        <v>0</v>
      </c>
      <c r="H91" s="142" t="str">
        <f>IF($N$4="床断熱","q2","q3")</f>
        <v>q3</v>
      </c>
      <c r="I91" s="110">
        <f>IF($N$4="床断熱",$I$29,$I$34)</f>
        <v>0</v>
      </c>
      <c r="J91" s="144"/>
      <c r="K91" s="145"/>
      <c r="L91" s="144"/>
      <c r="M91" s="145"/>
      <c r="P91" s="28"/>
      <c r="R91" s="196"/>
      <c r="S91" s="196"/>
      <c r="T91" s="196"/>
      <c r="U91" s="196"/>
    </row>
    <row r="92" spans="1:21" s="1" customFormat="1" ht="19.5" thickTop="1" x14ac:dyDescent="0.15">
      <c r="A92" s="9"/>
      <c r="B92" s="9"/>
      <c r="C92" s="403" t="str">
        <f>IF($I$4="天井断熱","天井","屋根・妻壁")</f>
        <v>屋根・妻壁</v>
      </c>
      <c r="D92" s="404"/>
      <c r="E92" s="405"/>
      <c r="F92" s="142" t="str">
        <f>IF($I$4="天井断熱","A4","A5")</f>
        <v>A5</v>
      </c>
      <c r="G92" s="143">
        <f>IF($I$4="天井断熱",$F$40,$F$54)</f>
        <v>0</v>
      </c>
      <c r="H92" s="142" t="str">
        <f>IF($I$4="天井断熱","q4","q5")</f>
        <v>q5</v>
      </c>
      <c r="I92" s="110">
        <f>IF($I$4="天井断熱",$I$40,$I$54)</f>
        <v>0</v>
      </c>
      <c r="J92" s="142" t="str">
        <f>IF($I$4="天井断熱","mc4","mc5")</f>
        <v>mc5</v>
      </c>
      <c r="K92" s="122" t="e">
        <f>IF($I$4="天井断熱",$N$40,$N$54)</f>
        <v>#N/A</v>
      </c>
      <c r="L92" s="142" t="str">
        <f>IF($I$4="天井断熱","mH4","mH5")</f>
        <v>mH5</v>
      </c>
      <c r="M92" s="122" t="e">
        <f>IF($I$4="天井断熱",$L$40,$L$54)</f>
        <v>#N/A</v>
      </c>
      <c r="P92" s="28"/>
      <c r="Q92" s="334" t="s">
        <v>282</v>
      </c>
      <c r="R92" s="196"/>
      <c r="S92" s="196"/>
      <c r="T92" s="196"/>
      <c r="U92" s="196"/>
    </row>
    <row r="93" spans="1:21" s="1" customFormat="1" x14ac:dyDescent="0.15">
      <c r="A93" s="9"/>
      <c r="B93" s="9"/>
      <c r="C93" s="403" t="s">
        <v>83</v>
      </c>
      <c r="D93" s="404"/>
      <c r="E93" s="405"/>
      <c r="F93" s="60" t="s">
        <v>84</v>
      </c>
      <c r="G93" s="110" t="e">
        <f>$E$75</f>
        <v>#VALUE!</v>
      </c>
      <c r="H93" s="60" t="s">
        <v>85</v>
      </c>
      <c r="I93" s="110" t="e">
        <f>$H$75</f>
        <v>#VALUE!</v>
      </c>
      <c r="J93" s="60" t="s">
        <v>251</v>
      </c>
      <c r="K93" s="122" t="e">
        <f>$O$75</f>
        <v>#N/A</v>
      </c>
      <c r="L93" s="60" t="s">
        <v>252</v>
      </c>
      <c r="M93" s="122" t="e">
        <f>$L$75</f>
        <v>#N/A</v>
      </c>
      <c r="P93" s="28"/>
      <c r="Q93" s="335"/>
      <c r="R93" s="196"/>
      <c r="S93" s="196"/>
      <c r="T93" s="196"/>
      <c r="U93" s="196"/>
    </row>
    <row r="94" spans="1:21" s="1" customFormat="1" ht="19.5" thickBot="1" x14ac:dyDescent="0.2">
      <c r="A94" s="9"/>
      <c r="B94" s="9"/>
      <c r="C94" s="406" t="s">
        <v>86</v>
      </c>
      <c r="D94" s="407"/>
      <c r="E94" s="408"/>
      <c r="F94" s="146" t="s">
        <v>253</v>
      </c>
      <c r="G94" s="123" t="e">
        <f>$E$85</f>
        <v>#VALUE!</v>
      </c>
      <c r="H94" s="146" t="s">
        <v>254</v>
      </c>
      <c r="I94" s="123" t="e">
        <f>$H$85</f>
        <v>#VALUE!</v>
      </c>
      <c r="J94" s="146" t="s">
        <v>255</v>
      </c>
      <c r="K94" s="147" t="e">
        <f>$M$85</f>
        <v>#N/A</v>
      </c>
      <c r="L94" s="146" t="s">
        <v>256</v>
      </c>
      <c r="M94" s="147" t="e">
        <f>$K$85</f>
        <v>#N/A</v>
      </c>
      <c r="P94" s="28"/>
      <c r="Q94" s="335"/>
      <c r="R94" s="196"/>
      <c r="S94" s="196"/>
      <c r="T94" s="196"/>
      <c r="U94" s="196"/>
    </row>
    <row r="95" spans="1:21" s="1" customFormat="1" ht="18" thickTop="1" thickBot="1" x14ac:dyDescent="0.2">
      <c r="A95" s="9"/>
      <c r="B95" s="9"/>
      <c r="C95" s="11"/>
      <c r="D95" s="11"/>
      <c r="H95" s="224" t="s">
        <v>257</v>
      </c>
      <c r="I95" s="140" t="e">
        <f>SUM(I90:I94)</f>
        <v>#VALUE!</v>
      </c>
      <c r="J95" s="224" t="s">
        <v>264</v>
      </c>
      <c r="K95" s="225" t="e">
        <f>SUM(K90:K94)</f>
        <v>#N/A</v>
      </c>
      <c r="L95" s="224" t="s">
        <v>265</v>
      </c>
      <c r="M95" s="225" t="e">
        <f>SUM(M90:M94)</f>
        <v>#N/A</v>
      </c>
      <c r="Q95" s="335"/>
      <c r="R95" s="196"/>
      <c r="S95" s="196"/>
      <c r="T95" s="196"/>
      <c r="U95" s="196"/>
    </row>
    <row r="96" spans="1:21" s="1" customFormat="1" ht="27" customHeight="1" thickTop="1" x14ac:dyDescent="0.15">
      <c r="A96" s="9"/>
      <c r="B96" s="9"/>
      <c r="C96" s="442" t="s">
        <v>502</v>
      </c>
      <c r="D96" s="443"/>
      <c r="E96" s="450" t="s">
        <v>431</v>
      </c>
      <c r="F96" s="451"/>
      <c r="G96" s="415" t="e">
        <f>SUM(G90:G94)</f>
        <v>#VALUE!</v>
      </c>
      <c r="H96" s="413" t="s">
        <v>428</v>
      </c>
      <c r="I96" s="415" t="e">
        <f>ROUNDUP(I95/$G$96,2)</f>
        <v>#VALUE!</v>
      </c>
      <c r="J96" s="448" t="s">
        <v>430</v>
      </c>
      <c r="K96" s="446" t="e">
        <f>ROUNDUP(K95/$G$96*100,1)</f>
        <v>#N/A</v>
      </c>
      <c r="L96" s="413" t="s">
        <v>429</v>
      </c>
      <c r="M96" s="446" t="e">
        <f>ROUNDDOWN(M95/$G$96*100,1)</f>
        <v>#N/A</v>
      </c>
      <c r="N96" s="440" t="s">
        <v>511</v>
      </c>
      <c r="O96" s="441"/>
      <c r="P96" s="409" t="s">
        <v>212</v>
      </c>
      <c r="Q96" s="335"/>
      <c r="R96" s="196"/>
      <c r="S96" s="196"/>
      <c r="T96" s="196"/>
      <c r="U96" s="196"/>
    </row>
    <row r="97" spans="1:21" s="5" customFormat="1" ht="27" customHeight="1" thickBot="1" x14ac:dyDescent="0.2">
      <c r="A97" s="217"/>
      <c r="B97" s="217"/>
      <c r="C97" s="444"/>
      <c r="D97" s="445"/>
      <c r="E97" s="449"/>
      <c r="F97" s="452"/>
      <c r="G97" s="416"/>
      <c r="H97" s="414"/>
      <c r="I97" s="416"/>
      <c r="J97" s="449"/>
      <c r="K97" s="447"/>
      <c r="L97" s="414"/>
      <c r="M97" s="447"/>
      <c r="N97" s="440"/>
      <c r="O97" s="441"/>
      <c r="P97" s="409"/>
      <c r="Q97" s="336"/>
      <c r="R97" s="196"/>
      <c r="S97" s="196"/>
      <c r="T97" s="196"/>
      <c r="U97" s="196"/>
    </row>
    <row r="98" spans="1:21" ht="6" customHeight="1" thickBot="1" x14ac:dyDescent="0.2">
      <c r="A98" s="216"/>
      <c r="B98" s="217"/>
      <c r="C98" s="217"/>
      <c r="D98" s="217"/>
      <c r="E98" s="217"/>
      <c r="F98" s="217"/>
      <c r="G98" s="217"/>
      <c r="H98" s="217"/>
      <c r="I98" s="217"/>
      <c r="J98" s="217"/>
      <c r="K98" s="217"/>
      <c r="L98" s="217"/>
      <c r="M98" s="217"/>
      <c r="N98" s="217"/>
      <c r="O98" s="216"/>
    </row>
    <row r="99" spans="1:21" s="1" customFormat="1" ht="17.25" customHeight="1" thickTop="1" thickBot="1" x14ac:dyDescent="0.2">
      <c r="A99" s="351" t="str">
        <f>IFERROR(VLOOKUP("Error",$C$133:$D$147,2,FALSE),"")</f>
        <v>Error：地域区分（D4セル）が選択されていません</v>
      </c>
      <c r="B99" s="351"/>
      <c r="C99" s="351"/>
      <c r="D99" s="351"/>
      <c r="E99" s="351"/>
      <c r="F99" s="351"/>
      <c r="G99" s="351"/>
      <c r="H99" s="351"/>
      <c r="I99" s="351"/>
      <c r="J99" s="351"/>
      <c r="K99" s="351"/>
      <c r="L99" s="351"/>
      <c r="M99" s="351"/>
      <c r="N99" s="351"/>
      <c r="O99" s="351"/>
      <c r="P99" s="221" t="s">
        <v>258</v>
      </c>
      <c r="Q99" s="226" t="s">
        <v>442</v>
      </c>
      <c r="R99" s="196"/>
      <c r="S99" s="196"/>
      <c r="T99" s="196"/>
      <c r="U99" s="196"/>
    </row>
    <row r="100" spans="1:21" ht="8.25" customHeight="1" thickTop="1" thickBot="1" x14ac:dyDescent="0.2">
      <c r="Q100" s="56"/>
    </row>
    <row r="101" spans="1:21" s="1" customFormat="1" ht="19.5" thickTop="1" x14ac:dyDescent="0.15">
      <c r="A101" s="8"/>
      <c r="B101" s="9"/>
      <c r="E101" s="9"/>
      <c r="F101" s="9"/>
      <c r="G101" s="9"/>
      <c r="H101" s="9"/>
      <c r="I101" s="9"/>
      <c r="J101" s="9"/>
      <c r="K101" s="9"/>
      <c r="L101" s="9"/>
      <c r="M101" s="9"/>
      <c r="N101" s="9"/>
      <c r="O101" s="8"/>
      <c r="P101" s="28"/>
      <c r="Q101" s="334" t="s">
        <v>263</v>
      </c>
      <c r="R101" s="196"/>
      <c r="S101" s="196"/>
      <c r="T101" s="196"/>
      <c r="U101" s="196"/>
    </row>
    <row r="102" spans="1:21" s="5" customFormat="1" x14ac:dyDescent="0.15">
      <c r="A102" s="8"/>
      <c r="B102" s="81"/>
      <c r="E102" s="81"/>
      <c r="F102" s="81"/>
      <c r="G102" s="81"/>
      <c r="H102" s="81"/>
      <c r="I102" s="81"/>
      <c r="J102" s="81"/>
      <c r="K102" s="81"/>
      <c r="L102" s="81"/>
      <c r="M102" s="81"/>
      <c r="N102" s="81"/>
      <c r="O102" s="8"/>
      <c r="P102" s="28"/>
      <c r="Q102" s="335"/>
      <c r="R102" s="196"/>
      <c r="S102" s="196"/>
      <c r="T102" s="196"/>
      <c r="U102" s="196"/>
    </row>
    <row r="103" spans="1:21" ht="19.5" thickBot="1" x14ac:dyDescent="0.2">
      <c r="Q103" s="336"/>
    </row>
    <row r="104" spans="1:21" ht="19.5" thickTop="1" x14ac:dyDescent="0.15">
      <c r="Q104" s="69"/>
    </row>
    <row r="105" spans="1:21" x14ac:dyDescent="0.15">
      <c r="Q105" s="69"/>
    </row>
    <row r="106" spans="1:21" x14ac:dyDescent="0.15">
      <c r="Q106" s="69"/>
    </row>
    <row r="133" spans="1:15" hidden="1" x14ac:dyDescent="0.15">
      <c r="A133" s="222"/>
      <c r="B133" s="220"/>
      <c r="C133" t="str">
        <f>IF(COUNTIF($D$4,"*地域"),"good","Error")</f>
        <v>Error</v>
      </c>
      <c r="D133" s="220" t="s">
        <v>445</v>
      </c>
      <c r="E133" s="220"/>
      <c r="F133" s="220"/>
      <c r="G133" s="220"/>
      <c r="H133" s="220"/>
      <c r="I133" s="220"/>
      <c r="J133" s="220"/>
      <c r="K133" s="220"/>
      <c r="L133" s="220"/>
      <c r="M133" s="220"/>
      <c r="N133" s="220"/>
      <c r="O133" s="222"/>
    </row>
    <row r="134" spans="1:15" hidden="1" x14ac:dyDescent="0.15">
      <c r="A134" s="222"/>
      <c r="B134" s="220"/>
      <c r="C134" s="220" t="str">
        <f>IF(COUNTIF($I$4,"*断熱"),"good","Error")</f>
        <v>Error</v>
      </c>
      <c r="D134" s="220" t="s">
        <v>446</v>
      </c>
      <c r="E134" s="220"/>
      <c r="F134" s="220"/>
      <c r="G134" s="220"/>
      <c r="H134" s="220"/>
      <c r="I134" s="220"/>
      <c r="J134" s="220"/>
      <c r="K134" s="220"/>
      <c r="L134" s="220"/>
      <c r="M134" s="220"/>
      <c r="N134" s="220"/>
      <c r="O134" s="222"/>
    </row>
    <row r="135" spans="1:15" hidden="1" x14ac:dyDescent="0.15">
      <c r="A135" s="222"/>
      <c r="B135" s="220"/>
      <c r="C135" s="220" t="str">
        <f>IF(COUNTIF($N$4,"*断熱"),"good","Error")</f>
        <v>Error</v>
      </c>
      <c r="D135" s="220" t="s">
        <v>447</v>
      </c>
      <c r="E135" s="220"/>
      <c r="F135" s="220"/>
      <c r="G135" s="220"/>
      <c r="H135" s="220"/>
      <c r="I135" s="220"/>
      <c r="J135" s="220"/>
      <c r="K135" s="220"/>
      <c r="L135" s="220"/>
      <c r="M135" s="220"/>
      <c r="N135" s="220"/>
      <c r="O135" s="222"/>
    </row>
    <row r="136" spans="1:15" hidden="1" x14ac:dyDescent="0.15">
      <c r="C136" t="str">
        <f>IF(COUNTBLANK($G$8:$G$19)&gt;0,"Error","")</f>
        <v>Error</v>
      </c>
      <c r="D136" t="s">
        <v>402</v>
      </c>
    </row>
    <row r="137" spans="1:15" hidden="1" x14ac:dyDescent="0.15">
      <c r="C137" t="str">
        <f>IF(AND($N$4="床断熱",G24=""),"Error","")</f>
        <v/>
      </c>
      <c r="D137" t="s">
        <v>403</v>
      </c>
    </row>
    <row r="138" spans="1:15" hidden="1" x14ac:dyDescent="0.15">
      <c r="C138" t="str">
        <f>IF(AND($N$4="床断熱",COUNTBLANK(G$25:G$28)&gt;0),"Error","")</f>
        <v/>
      </c>
      <c r="D138" t="s">
        <v>404</v>
      </c>
    </row>
    <row r="139" spans="1:15" hidden="1" x14ac:dyDescent="0.15">
      <c r="C139" t="str">
        <f>IF(AND($N$4="基礎断熱",G33=""),"Error","")</f>
        <v/>
      </c>
      <c r="D139" t="s">
        <v>405</v>
      </c>
    </row>
    <row r="140" spans="1:15" hidden="1" x14ac:dyDescent="0.15">
      <c r="C140" t="str">
        <f>IF(AND($I$4="天井断熱",COUNTBLANK(G$38:G$39)&gt;0),"Error","")</f>
        <v/>
      </c>
      <c r="D140" t="s">
        <v>406</v>
      </c>
    </row>
    <row r="141" spans="1:15" hidden="1" x14ac:dyDescent="0.15">
      <c r="C141" t="str">
        <f>IF(AND($I$4="屋根断熱",COUNTBLANK(G$44:G$46)&gt;0),"Error","")</f>
        <v/>
      </c>
      <c r="D141" t="s">
        <v>407</v>
      </c>
    </row>
    <row r="142" spans="1:15" hidden="1" x14ac:dyDescent="0.15">
      <c r="C142" t="str">
        <f>IF(AND($I$4="屋根断熱",COUNTBLANK(G$48:G$53)&gt;0),"Error","")</f>
        <v/>
      </c>
      <c r="D142" t="s">
        <v>408</v>
      </c>
    </row>
    <row r="143" spans="1:15" hidden="1" x14ac:dyDescent="0.15">
      <c r="C143" t="str">
        <f>IF(AND(OR($D$4="1地域",$D$4="2地域",$D$4="3地域"),OR(COUNTBLANK(F$58:F$66)&gt;0,COUNTBLANK(F$68:F$74)&gt;0)),"Error","")</f>
        <v/>
      </c>
      <c r="D143" t="s">
        <v>409</v>
      </c>
    </row>
    <row r="144" spans="1:15" hidden="1" x14ac:dyDescent="0.15">
      <c r="C144" t="str">
        <f>IF(AND(OR($D$4="4地域",$D$4="5地域",$D$4="6地域",$D$4="7地域",$D$4="8地域"),COUNTBLANK(F$58:F$74)&gt;0),"Error","")</f>
        <v/>
      </c>
      <c r="D144" t="s">
        <v>409</v>
      </c>
    </row>
    <row r="145" spans="3:16" hidden="1" x14ac:dyDescent="0.15">
      <c r="C145" t="str">
        <f>IF(AND(OR($D$4="1地域",$D$4="2地域",$D$4="3地域"),OR(COUNTBLANK(I$58:I$66)&gt;0,COUNTBLANK(I$68:I$74)&gt;0)),"Error","")</f>
        <v/>
      </c>
      <c r="D145" t="s">
        <v>410</v>
      </c>
    </row>
    <row r="146" spans="3:16" hidden="1" x14ac:dyDescent="0.15">
      <c r="C146" t="str">
        <f>IF(AND(OR($D$4="4地域",$D$4="5地域",$D$4="6地域",$D$4="7地域",$D$4="8地域"),COUNTBLANK(I$58:I$74)&gt;0),"Error","")</f>
        <v/>
      </c>
      <c r="D146" t="s">
        <v>410</v>
      </c>
    </row>
    <row r="147" spans="3:16" ht="24.75" hidden="1" x14ac:dyDescent="0.15">
      <c r="C147" t="str">
        <f>IF(COUNTBLANK(F83:F84)&gt;0,"Error","")</f>
        <v>Error</v>
      </c>
      <c r="D147" t="s">
        <v>411</v>
      </c>
      <c r="P147" s="184"/>
    </row>
    <row r="148" spans="3:16" x14ac:dyDescent="0.15">
      <c r="C148"/>
      <c r="D148"/>
    </row>
    <row r="149" spans="3:16" x14ac:dyDescent="0.15">
      <c r="C149"/>
      <c r="D149"/>
    </row>
  </sheetData>
  <sheetProtection password="83CD" sheet="1" objects="1" scenarios="1"/>
  <mergeCells count="94">
    <mergeCell ref="N96:O97"/>
    <mergeCell ref="C96:D97"/>
    <mergeCell ref="M96:M97"/>
    <mergeCell ref="J96:J97"/>
    <mergeCell ref="K96:K97"/>
    <mergeCell ref="E96:F97"/>
    <mergeCell ref="G96:G97"/>
    <mergeCell ref="P24:P28"/>
    <mergeCell ref="Q24:Q28"/>
    <mergeCell ref="P33:P34"/>
    <mergeCell ref="Q33:Q34"/>
    <mergeCell ref="P38:P39"/>
    <mergeCell ref="Q38:Q39"/>
    <mergeCell ref="Q31:Q32"/>
    <mergeCell ref="C38:E38"/>
    <mergeCell ref="C37:E37"/>
    <mergeCell ref="C24:E24"/>
    <mergeCell ref="C27:E27"/>
    <mergeCell ref="C28:E28"/>
    <mergeCell ref="D34:E34"/>
    <mergeCell ref="C32:E32"/>
    <mergeCell ref="C25:E25"/>
    <mergeCell ref="C26:E26"/>
    <mergeCell ref="C33:E33"/>
    <mergeCell ref="Q44:Q53"/>
    <mergeCell ref="P83:P86"/>
    <mergeCell ref="Q83:Q85"/>
    <mergeCell ref="P41:P42"/>
    <mergeCell ref="C39:E39"/>
    <mergeCell ref="D40:E40"/>
    <mergeCell ref="D54:E54"/>
    <mergeCell ref="C43:D43"/>
    <mergeCell ref="C48:D48"/>
    <mergeCell ref="C49:D49"/>
    <mergeCell ref="C53:D53"/>
    <mergeCell ref="C75:D75"/>
    <mergeCell ref="C85:D85"/>
    <mergeCell ref="C93:E93"/>
    <mergeCell ref="C94:E94"/>
    <mergeCell ref="P58:P61"/>
    <mergeCell ref="Q92:Q97"/>
    <mergeCell ref="P96:P97"/>
    <mergeCell ref="F89:G89"/>
    <mergeCell ref="H89:I89"/>
    <mergeCell ref="J89:K89"/>
    <mergeCell ref="L89:M89"/>
    <mergeCell ref="C91:E91"/>
    <mergeCell ref="C92:E92"/>
    <mergeCell ref="C90:E90"/>
    <mergeCell ref="C89:E89"/>
    <mergeCell ref="H96:H97"/>
    <mergeCell ref="I96:I97"/>
    <mergeCell ref="L96:L97"/>
    <mergeCell ref="P8:P19"/>
    <mergeCell ref="I4:J4"/>
    <mergeCell ref="C14:D14"/>
    <mergeCell ref="C15:D15"/>
    <mergeCell ref="C16:D16"/>
    <mergeCell ref="C17:D17"/>
    <mergeCell ref="C18:D18"/>
    <mergeCell ref="C19:D19"/>
    <mergeCell ref="B5:O5"/>
    <mergeCell ref="D20:E20"/>
    <mergeCell ref="Q58:Q64"/>
    <mergeCell ref="Q3:Q7"/>
    <mergeCell ref="P21:P23"/>
    <mergeCell ref="C12:D12"/>
    <mergeCell ref="C13:D13"/>
    <mergeCell ref="F4:H4"/>
    <mergeCell ref="K4:M4"/>
    <mergeCell ref="N4:O4"/>
    <mergeCell ref="C7:D7"/>
    <mergeCell ref="C8:D8"/>
    <mergeCell ref="C9:D9"/>
    <mergeCell ref="C10:D10"/>
    <mergeCell ref="C11:D11"/>
    <mergeCell ref="D4:E4"/>
    <mergeCell ref="Q8:Q19"/>
    <mergeCell ref="Q101:Q103"/>
    <mergeCell ref="A1:J1"/>
    <mergeCell ref="N1:O1"/>
    <mergeCell ref="B3:C3"/>
    <mergeCell ref="B4:C4"/>
    <mergeCell ref="D3:O3"/>
    <mergeCell ref="C50:D50"/>
    <mergeCell ref="C51:D51"/>
    <mergeCell ref="C52:D52"/>
    <mergeCell ref="C44:D44"/>
    <mergeCell ref="C45:D45"/>
    <mergeCell ref="C46:D46"/>
    <mergeCell ref="D29:E29"/>
    <mergeCell ref="C23:E23"/>
    <mergeCell ref="A99:O99"/>
    <mergeCell ref="Q66:Q67"/>
  </mergeCells>
  <phoneticPr fontId="2"/>
  <conditionalFormatting sqref="G24">
    <cfRule type="expression" dxfId="6" priority="8">
      <formula>(N4="基礎断熱")</formula>
    </cfRule>
  </conditionalFormatting>
  <conditionalFormatting sqref="G24 G27:G28">
    <cfRule type="expression" dxfId="5" priority="9">
      <formula>($N$4="基礎断熱")</formula>
    </cfRule>
  </conditionalFormatting>
  <conditionalFormatting sqref="G33">
    <cfRule type="expression" dxfId="4" priority="10">
      <formula>($N$4="床断熱")</formula>
    </cfRule>
  </conditionalFormatting>
  <conditionalFormatting sqref="G38:G39">
    <cfRule type="expression" dxfId="3" priority="4">
      <formula>($I$4="屋根断熱")</formula>
    </cfRule>
  </conditionalFormatting>
  <conditionalFormatting sqref="G44:G46 G48:G53">
    <cfRule type="expression" dxfId="2" priority="3">
      <formula>($I$4="天井断熱")</formula>
    </cfRule>
  </conditionalFormatting>
  <conditionalFormatting sqref="G25:G26">
    <cfRule type="expression" dxfId="1" priority="2">
      <formula>($N$4="基礎断熱")</formula>
    </cfRule>
  </conditionalFormatting>
  <conditionalFormatting sqref="A99:O99">
    <cfRule type="notContainsBlanks" dxfId="0" priority="1">
      <formula>LEN(TRIM(A99))&gt;0</formula>
    </cfRule>
  </conditionalFormatting>
  <dataValidations count="3">
    <dataValidation type="list" allowBlank="1" showInputMessage="1" showErrorMessage="1" sqref="N4:O4">
      <formula1>"床断熱,基礎断熱,（選択して下さい）"</formula1>
    </dataValidation>
    <dataValidation type="list" allowBlank="1" showInputMessage="1" showErrorMessage="1" sqref="I4:J4">
      <formula1>"屋根断熱,天井断熱,（選択して下さい）"</formula1>
    </dataValidation>
    <dataValidation type="list" allowBlank="1" showInputMessage="1" showErrorMessage="1" sqref="D4:E4">
      <formula1>"1地域,2地域,3地域,4地域,5地域,6地域,7地域,8地域,（選択して下さい）"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IN ENERGY 2021</oddHeader>
    <oddFooter>&amp;C&amp;"メイリオ,レギュラー"&amp;9資料②-&amp;A-&amp;P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0"/>
  <sheetViews>
    <sheetView view="pageBreakPreview" zoomScaleNormal="100" zoomScaleSheetLayoutView="100" workbookViewId="0">
      <selection sqref="A1:J1"/>
    </sheetView>
  </sheetViews>
  <sheetFormatPr defaultRowHeight="18.75" x14ac:dyDescent="0.15"/>
  <cols>
    <col min="1" max="1" width="1" style="8" customWidth="1"/>
    <col min="2" max="2" width="9" style="79"/>
    <col min="3" max="3" width="17.5" style="79" customWidth="1"/>
    <col min="4" max="4" width="11" style="79" customWidth="1"/>
    <col min="5" max="5" width="8" style="79" customWidth="1"/>
    <col min="6" max="6" width="10.5" style="79" customWidth="1"/>
    <col min="7" max="8" width="8.75" style="79" customWidth="1"/>
    <col min="9" max="9" width="8.25" style="150" customWidth="1"/>
    <col min="10" max="10" width="8.25" style="79" customWidth="1"/>
    <col min="11" max="11" width="8" style="8" customWidth="1"/>
    <col min="12" max="12" width="5.25" style="28" customWidth="1"/>
    <col min="13" max="13" width="1.625" style="28" customWidth="1"/>
    <col min="14" max="14" width="2.75" style="28" customWidth="1"/>
    <col min="15" max="15" width="9" style="193"/>
  </cols>
  <sheetData>
    <row r="1" spans="1:15" ht="27" customHeight="1" x14ac:dyDescent="0.15">
      <c r="A1" s="262" t="s">
        <v>454</v>
      </c>
      <c r="B1" s="262"/>
      <c r="C1" s="262"/>
      <c r="D1" s="262"/>
      <c r="E1" s="262"/>
      <c r="F1" s="262"/>
      <c r="G1" s="262"/>
      <c r="H1" s="262"/>
      <c r="I1" s="262"/>
      <c r="J1" s="262"/>
      <c r="K1" s="149" t="s">
        <v>512</v>
      </c>
      <c r="L1" s="197"/>
      <c r="M1" s="182"/>
      <c r="N1" s="182"/>
    </row>
    <row r="2" spans="1:15" s="3" customFormat="1" ht="5.25" customHeight="1" x14ac:dyDescent="0.15">
      <c r="A2" s="7"/>
      <c r="B2" s="7"/>
      <c r="C2" s="7"/>
      <c r="D2" s="7"/>
      <c r="E2" s="7"/>
      <c r="F2" s="7"/>
      <c r="G2" s="79"/>
      <c r="H2" s="79"/>
      <c r="I2" s="150"/>
      <c r="J2" s="79"/>
      <c r="K2" s="10"/>
      <c r="L2" s="198"/>
      <c r="M2" s="184"/>
      <c r="N2" s="184"/>
      <c r="O2" s="191"/>
    </row>
    <row r="3" spans="1:15" s="8" customFormat="1" ht="16.5" customHeight="1" x14ac:dyDescent="0.15">
      <c r="B3" s="79" t="s">
        <v>434</v>
      </c>
      <c r="C3" s="79"/>
      <c r="D3" s="79"/>
      <c r="E3" s="79"/>
      <c r="F3" s="79"/>
      <c r="G3" s="79"/>
      <c r="H3" s="79"/>
      <c r="I3" s="150"/>
      <c r="J3" s="79"/>
      <c r="L3" s="28"/>
      <c r="M3" s="28"/>
      <c r="N3" s="28"/>
      <c r="O3" s="28"/>
    </row>
    <row r="4" spans="1:15" s="8" customFormat="1" ht="31.5" customHeight="1" x14ac:dyDescent="0.15">
      <c r="B4" s="51" t="s">
        <v>111</v>
      </c>
      <c r="C4" s="506" t="s">
        <v>176</v>
      </c>
      <c r="D4" s="507"/>
      <c r="E4" s="51" t="s">
        <v>112</v>
      </c>
      <c r="F4" s="51" t="s">
        <v>111</v>
      </c>
      <c r="G4" s="508" t="s">
        <v>176</v>
      </c>
      <c r="H4" s="508"/>
      <c r="I4" s="508"/>
      <c r="J4" s="508"/>
      <c r="K4" s="51" t="s">
        <v>112</v>
      </c>
      <c r="L4" s="83"/>
      <c r="M4" s="28"/>
      <c r="N4" s="28"/>
      <c r="O4" s="28"/>
    </row>
    <row r="5" spans="1:15" s="8" customFormat="1" ht="15.75" customHeight="1" x14ac:dyDescent="0.15">
      <c r="B5" s="500" t="s">
        <v>113</v>
      </c>
      <c r="C5" s="473" t="s">
        <v>114</v>
      </c>
      <c r="D5" s="474"/>
      <c r="E5" s="52">
        <v>55</v>
      </c>
      <c r="F5" s="500" t="s">
        <v>136</v>
      </c>
      <c r="G5" s="510" t="s">
        <v>326</v>
      </c>
      <c r="H5" s="510"/>
      <c r="I5" s="510"/>
      <c r="J5" s="510"/>
      <c r="K5" s="261">
        <v>7.0000000000000007E-2</v>
      </c>
    </row>
    <row r="6" spans="1:15" s="8" customFormat="1" ht="15.75" customHeight="1" x14ac:dyDescent="0.15">
      <c r="B6" s="501"/>
      <c r="C6" s="460" t="s">
        <v>220</v>
      </c>
      <c r="D6" s="461"/>
      <c r="E6" s="157">
        <v>210</v>
      </c>
      <c r="F6" s="501"/>
      <c r="G6" s="509" t="s">
        <v>327</v>
      </c>
      <c r="H6" s="509"/>
      <c r="I6" s="509"/>
      <c r="J6" s="509"/>
      <c r="K6" s="260">
        <v>5.3999999999999999E-2</v>
      </c>
    </row>
    <row r="7" spans="1:15" s="8" customFormat="1" ht="15.75" customHeight="1" x14ac:dyDescent="0.15">
      <c r="B7" s="501"/>
      <c r="C7" s="473" t="s">
        <v>115</v>
      </c>
      <c r="D7" s="474"/>
      <c r="E7" s="52">
        <v>370</v>
      </c>
      <c r="F7" s="501"/>
      <c r="G7" s="510" t="s">
        <v>328</v>
      </c>
      <c r="H7" s="510"/>
      <c r="I7" s="510"/>
      <c r="J7" s="510"/>
      <c r="K7" s="261">
        <v>6.3E-2</v>
      </c>
    </row>
    <row r="8" spans="1:15" s="8" customFormat="1" ht="15.75" customHeight="1" x14ac:dyDescent="0.15">
      <c r="B8" s="421"/>
      <c r="C8" s="460" t="s">
        <v>116</v>
      </c>
      <c r="D8" s="461"/>
      <c r="E8" s="157">
        <v>15</v>
      </c>
      <c r="F8" s="501"/>
      <c r="G8" s="504" t="s">
        <v>329</v>
      </c>
      <c r="H8" s="504"/>
      <c r="I8" s="504"/>
      <c r="J8" s="504"/>
      <c r="K8" s="260">
        <v>6.2E-2</v>
      </c>
    </row>
    <row r="9" spans="1:15" s="8" customFormat="1" ht="15.75" customHeight="1" x14ac:dyDescent="0.15">
      <c r="B9" s="500" t="s">
        <v>117</v>
      </c>
      <c r="C9" s="473" t="s">
        <v>118</v>
      </c>
      <c r="D9" s="474"/>
      <c r="E9" s="52">
        <v>3.1</v>
      </c>
      <c r="F9" s="501"/>
      <c r="G9" s="505" t="s">
        <v>330</v>
      </c>
      <c r="H9" s="505"/>
      <c r="I9" s="505"/>
      <c r="J9" s="505"/>
      <c r="K9" s="261">
        <v>5.2999999999999999E-2</v>
      </c>
    </row>
    <row r="10" spans="1:15" s="8" customFormat="1" ht="15.75" customHeight="1" x14ac:dyDescent="0.15">
      <c r="B10" s="421"/>
      <c r="C10" s="460" t="s">
        <v>119</v>
      </c>
      <c r="D10" s="461"/>
      <c r="E10" s="157">
        <v>1</v>
      </c>
      <c r="F10" s="501"/>
      <c r="G10" s="504" t="s">
        <v>325</v>
      </c>
      <c r="H10" s="504"/>
      <c r="I10" s="504"/>
      <c r="J10" s="504"/>
      <c r="K10" s="260">
        <v>5.1999999999999998E-2</v>
      </c>
    </row>
    <row r="11" spans="1:15" s="8" customFormat="1" ht="15.75" customHeight="1" x14ac:dyDescent="0.15">
      <c r="B11" s="497" t="s">
        <v>120</v>
      </c>
      <c r="C11" s="473" t="s">
        <v>221</v>
      </c>
      <c r="D11" s="474"/>
      <c r="E11" s="52">
        <v>1.6</v>
      </c>
      <c r="F11" s="421"/>
      <c r="G11" s="505" t="s">
        <v>324</v>
      </c>
      <c r="H11" s="505"/>
      <c r="I11" s="505"/>
      <c r="J11" s="505"/>
      <c r="K11" s="261">
        <v>0.05</v>
      </c>
    </row>
    <row r="12" spans="1:15" s="8" customFormat="1" ht="15.75" customHeight="1" x14ac:dyDescent="0.15">
      <c r="B12" s="498"/>
      <c r="C12" s="460" t="s">
        <v>121</v>
      </c>
      <c r="D12" s="461"/>
      <c r="E12" s="157">
        <v>0.8</v>
      </c>
      <c r="F12" s="497" t="s">
        <v>140</v>
      </c>
      <c r="G12" s="475" t="s">
        <v>141</v>
      </c>
      <c r="H12" s="475"/>
      <c r="I12" s="475"/>
      <c r="J12" s="475"/>
      <c r="K12" s="158">
        <v>0.05</v>
      </c>
    </row>
    <row r="13" spans="1:15" s="8" customFormat="1" ht="15.75" customHeight="1" x14ac:dyDescent="0.15">
      <c r="B13" s="498"/>
      <c r="C13" s="473" t="s">
        <v>122</v>
      </c>
      <c r="D13" s="474"/>
      <c r="E13" s="52">
        <v>0.5</v>
      </c>
      <c r="F13" s="498"/>
      <c r="G13" s="462" t="s">
        <v>142</v>
      </c>
      <c r="H13" s="462"/>
      <c r="I13" s="462"/>
      <c r="J13" s="462"/>
      <c r="K13" s="53">
        <v>4.4999999999999998E-2</v>
      </c>
    </row>
    <row r="14" spans="1:15" s="8" customFormat="1" ht="15.75" customHeight="1" x14ac:dyDescent="0.15">
      <c r="B14" s="498"/>
      <c r="C14" s="460" t="s">
        <v>505</v>
      </c>
      <c r="D14" s="461"/>
      <c r="E14" s="157">
        <v>0.19</v>
      </c>
      <c r="F14" s="498"/>
      <c r="G14" s="475" t="s">
        <v>143</v>
      </c>
      <c r="H14" s="475"/>
      <c r="I14" s="475"/>
      <c r="J14" s="475"/>
      <c r="K14" s="158">
        <v>4.2000000000000003E-2</v>
      </c>
    </row>
    <row r="15" spans="1:15" s="8" customFormat="1" ht="15.75" customHeight="1" x14ac:dyDescent="0.15">
      <c r="B15" s="498"/>
      <c r="C15" s="473" t="s">
        <v>123</v>
      </c>
      <c r="D15" s="474"/>
      <c r="E15" s="52">
        <v>1.1000000000000001</v>
      </c>
      <c r="F15" s="498"/>
      <c r="G15" s="462" t="s">
        <v>144</v>
      </c>
      <c r="H15" s="462"/>
      <c r="I15" s="462"/>
      <c r="J15" s="462"/>
      <c r="K15" s="53">
        <v>3.7999999999999999E-2</v>
      </c>
    </row>
    <row r="16" spans="1:15" s="8" customFormat="1" ht="15.75" customHeight="1" x14ac:dyDescent="0.15">
      <c r="B16" s="498"/>
      <c r="C16" s="460" t="s">
        <v>124</v>
      </c>
      <c r="D16" s="461"/>
      <c r="E16" s="157">
        <v>0.53</v>
      </c>
      <c r="F16" s="498"/>
      <c r="G16" s="475" t="s">
        <v>145</v>
      </c>
      <c r="H16" s="475"/>
      <c r="I16" s="475"/>
      <c r="J16" s="475"/>
      <c r="K16" s="158">
        <v>3.5999999999999997E-2</v>
      </c>
    </row>
    <row r="17" spans="2:11" s="8" customFormat="1" ht="15.75" customHeight="1" x14ac:dyDescent="0.15">
      <c r="B17" s="498"/>
      <c r="C17" s="473" t="s">
        <v>125</v>
      </c>
      <c r="D17" s="474"/>
      <c r="E17" s="52">
        <v>1.5</v>
      </c>
      <c r="F17" s="498"/>
      <c r="G17" s="462" t="s">
        <v>146</v>
      </c>
      <c r="H17" s="462"/>
      <c r="I17" s="462"/>
      <c r="J17" s="462"/>
      <c r="K17" s="53">
        <v>3.7999999999999999E-2</v>
      </c>
    </row>
    <row r="18" spans="2:11" s="8" customFormat="1" ht="15.75" customHeight="1" x14ac:dyDescent="0.15">
      <c r="B18" s="499"/>
      <c r="C18" s="460" t="s">
        <v>126</v>
      </c>
      <c r="D18" s="461"/>
      <c r="E18" s="157">
        <v>0.4</v>
      </c>
      <c r="F18" s="498"/>
      <c r="G18" s="475" t="s">
        <v>147</v>
      </c>
      <c r="H18" s="475"/>
      <c r="I18" s="475"/>
      <c r="J18" s="475"/>
      <c r="K18" s="158">
        <v>3.5999999999999997E-2</v>
      </c>
    </row>
    <row r="19" spans="2:11" s="8" customFormat="1" ht="15.75" customHeight="1" x14ac:dyDescent="0.15">
      <c r="B19" s="497" t="s">
        <v>127</v>
      </c>
      <c r="C19" s="463" t="s">
        <v>413</v>
      </c>
      <c r="D19" s="464"/>
      <c r="E19" s="52">
        <v>0.6</v>
      </c>
      <c r="F19" s="498"/>
      <c r="G19" s="462" t="s">
        <v>148</v>
      </c>
      <c r="H19" s="462"/>
      <c r="I19" s="462"/>
      <c r="J19" s="462"/>
      <c r="K19" s="53">
        <v>3.5000000000000003E-2</v>
      </c>
    </row>
    <row r="20" spans="2:11" s="8" customFormat="1" ht="15.75" customHeight="1" x14ac:dyDescent="0.15">
      <c r="B20" s="498"/>
      <c r="C20" s="476" t="s">
        <v>427</v>
      </c>
      <c r="D20" s="477"/>
      <c r="E20" s="260">
        <v>0.221</v>
      </c>
      <c r="F20" s="498"/>
      <c r="G20" s="475" t="s">
        <v>149</v>
      </c>
      <c r="H20" s="475"/>
      <c r="I20" s="475"/>
      <c r="J20" s="475"/>
      <c r="K20" s="158">
        <v>3.4000000000000002E-2</v>
      </c>
    </row>
    <row r="21" spans="2:11" s="8" customFormat="1" ht="15.75" customHeight="1" x14ac:dyDescent="0.15">
      <c r="B21" s="498"/>
      <c r="C21" s="478" t="s">
        <v>414</v>
      </c>
      <c r="D21" s="479"/>
      <c r="E21" s="261">
        <v>0.24099999999999999</v>
      </c>
      <c r="F21" s="498"/>
      <c r="G21" s="462" t="s">
        <v>150</v>
      </c>
      <c r="H21" s="462"/>
      <c r="I21" s="462"/>
      <c r="J21" s="462"/>
      <c r="K21" s="53">
        <v>3.3000000000000002E-2</v>
      </c>
    </row>
    <row r="22" spans="2:11" s="8" customFormat="1" ht="15.75" customHeight="1" x14ac:dyDescent="0.15">
      <c r="B22" s="498"/>
      <c r="C22" s="476" t="s">
        <v>415</v>
      </c>
      <c r="D22" s="477"/>
      <c r="E22" s="260">
        <v>0.36599999999999999</v>
      </c>
      <c r="F22" s="498"/>
      <c r="G22" s="475" t="s">
        <v>151</v>
      </c>
      <c r="H22" s="475"/>
      <c r="I22" s="475"/>
      <c r="J22" s="475"/>
      <c r="K22" s="158">
        <v>5.1999999999999998E-2</v>
      </c>
    </row>
    <row r="23" spans="2:11" s="8" customFormat="1" ht="15.75" customHeight="1" x14ac:dyDescent="0.15">
      <c r="B23" s="498"/>
      <c r="C23" s="463" t="s">
        <v>416</v>
      </c>
      <c r="D23" s="464"/>
      <c r="E23" s="52">
        <v>0.74</v>
      </c>
      <c r="F23" s="499"/>
      <c r="G23" s="462" t="s">
        <v>152</v>
      </c>
      <c r="H23" s="462"/>
      <c r="I23" s="462"/>
      <c r="J23" s="462"/>
      <c r="K23" s="53">
        <v>0.04</v>
      </c>
    </row>
    <row r="24" spans="2:11" s="8" customFormat="1" ht="15.75" customHeight="1" x14ac:dyDescent="0.15">
      <c r="B24" s="498"/>
      <c r="C24" s="502" t="s">
        <v>128</v>
      </c>
      <c r="D24" s="503"/>
      <c r="E24" s="157">
        <v>0.69</v>
      </c>
      <c r="F24" s="497" t="s">
        <v>153</v>
      </c>
      <c r="G24" s="475" t="s">
        <v>154</v>
      </c>
      <c r="H24" s="475"/>
      <c r="I24" s="475"/>
      <c r="J24" s="475"/>
      <c r="K24" s="158">
        <v>6.4000000000000001E-2</v>
      </c>
    </row>
    <row r="25" spans="2:11" s="8" customFormat="1" ht="15.75" customHeight="1" x14ac:dyDescent="0.15">
      <c r="B25" s="498"/>
      <c r="C25" s="463" t="s">
        <v>417</v>
      </c>
      <c r="D25" s="464"/>
      <c r="E25" s="52">
        <v>1</v>
      </c>
      <c r="F25" s="498"/>
      <c r="G25" s="462" t="s">
        <v>155</v>
      </c>
      <c r="H25" s="462"/>
      <c r="I25" s="462"/>
      <c r="J25" s="462"/>
      <c r="K25" s="53">
        <v>3.7999999999999999E-2</v>
      </c>
    </row>
    <row r="26" spans="2:11" s="8" customFormat="1" ht="15.75" customHeight="1" x14ac:dyDescent="0.15">
      <c r="B26" s="498"/>
      <c r="C26" s="502" t="s">
        <v>418</v>
      </c>
      <c r="D26" s="503"/>
      <c r="E26" s="157">
        <v>1.3</v>
      </c>
      <c r="F26" s="498"/>
      <c r="G26" s="475" t="s">
        <v>156</v>
      </c>
      <c r="H26" s="475"/>
      <c r="I26" s="475"/>
      <c r="J26" s="475"/>
      <c r="K26" s="158">
        <v>3.5999999999999997E-2</v>
      </c>
    </row>
    <row r="27" spans="2:11" s="8" customFormat="1" ht="15.75" customHeight="1" x14ac:dyDescent="0.15">
      <c r="B27" s="498"/>
      <c r="C27" s="463" t="s">
        <v>419</v>
      </c>
      <c r="D27" s="464"/>
      <c r="E27" s="52">
        <v>0.64</v>
      </c>
      <c r="F27" s="498"/>
      <c r="G27" s="462" t="s">
        <v>157</v>
      </c>
      <c r="H27" s="462"/>
      <c r="I27" s="462"/>
      <c r="J27" s="462"/>
      <c r="K27" s="53">
        <v>4.7E-2</v>
      </c>
    </row>
    <row r="28" spans="2:11" s="8" customFormat="1" ht="15.75" customHeight="1" x14ac:dyDescent="0.15">
      <c r="B28" s="498"/>
      <c r="C28" s="502" t="s">
        <v>420</v>
      </c>
      <c r="D28" s="503"/>
      <c r="E28" s="157">
        <v>1</v>
      </c>
      <c r="F28" s="499"/>
      <c r="G28" s="475" t="s">
        <v>158</v>
      </c>
      <c r="H28" s="475"/>
      <c r="I28" s="475"/>
      <c r="J28" s="475"/>
      <c r="K28" s="158">
        <v>3.9E-2</v>
      </c>
    </row>
    <row r="29" spans="2:11" s="8" customFormat="1" ht="15.75" customHeight="1" x14ac:dyDescent="0.15">
      <c r="B29" s="498"/>
      <c r="C29" s="463" t="s">
        <v>129</v>
      </c>
      <c r="D29" s="464"/>
      <c r="E29" s="218">
        <v>6.4000000000000001E-2</v>
      </c>
      <c r="F29" s="497" t="s">
        <v>159</v>
      </c>
      <c r="G29" s="513" t="s">
        <v>160</v>
      </c>
      <c r="H29" s="514"/>
      <c r="I29" s="514"/>
      <c r="J29" s="515"/>
      <c r="K29" s="511">
        <v>0.04</v>
      </c>
    </row>
    <row r="30" spans="2:11" s="8" customFormat="1" ht="15.75" customHeight="1" x14ac:dyDescent="0.15">
      <c r="B30" s="498"/>
      <c r="C30" s="502" t="s">
        <v>323</v>
      </c>
      <c r="D30" s="503"/>
      <c r="E30" s="157">
        <v>0.13</v>
      </c>
      <c r="F30" s="499"/>
      <c r="G30" s="516"/>
      <c r="H30" s="517"/>
      <c r="I30" s="517"/>
      <c r="J30" s="518"/>
      <c r="K30" s="512"/>
    </row>
    <row r="31" spans="2:11" s="8" customFormat="1" ht="15.75" customHeight="1" x14ac:dyDescent="0.15">
      <c r="B31" s="498"/>
      <c r="C31" s="463" t="s">
        <v>331</v>
      </c>
      <c r="D31" s="464"/>
      <c r="E31" s="52">
        <v>0.18</v>
      </c>
      <c r="F31" s="497" t="s">
        <v>161</v>
      </c>
      <c r="G31" s="475" t="s">
        <v>162</v>
      </c>
      <c r="H31" s="475"/>
      <c r="I31" s="475"/>
      <c r="J31" s="475"/>
      <c r="K31" s="158">
        <v>0.04</v>
      </c>
    </row>
    <row r="32" spans="2:11" s="8" customFormat="1" ht="15.75" customHeight="1" x14ac:dyDescent="0.15">
      <c r="B32" s="499"/>
      <c r="C32" s="502" t="s">
        <v>332</v>
      </c>
      <c r="D32" s="503"/>
      <c r="E32" s="157">
        <v>0.24</v>
      </c>
      <c r="F32" s="498"/>
      <c r="G32" s="462" t="s">
        <v>163</v>
      </c>
      <c r="H32" s="462"/>
      <c r="I32" s="462"/>
      <c r="J32" s="462"/>
      <c r="K32" s="53">
        <v>3.4000000000000002E-2</v>
      </c>
    </row>
    <row r="33" spans="2:20" s="8" customFormat="1" ht="15.75" customHeight="1" x14ac:dyDescent="0.15">
      <c r="B33" s="497" t="s">
        <v>130</v>
      </c>
      <c r="C33" s="463" t="s">
        <v>131</v>
      </c>
      <c r="D33" s="464"/>
      <c r="E33" s="52">
        <v>0.12</v>
      </c>
      <c r="F33" s="498"/>
      <c r="G33" s="475" t="s">
        <v>164</v>
      </c>
      <c r="H33" s="475"/>
      <c r="I33" s="475"/>
      <c r="J33" s="475"/>
      <c r="K33" s="158">
        <v>2.8000000000000001E-2</v>
      </c>
      <c r="O33" s="222"/>
      <c r="P33" s="222"/>
      <c r="Q33" s="222"/>
      <c r="R33" s="222"/>
      <c r="S33" s="222"/>
      <c r="T33" s="222"/>
    </row>
    <row r="34" spans="2:20" s="8" customFormat="1" ht="15.75" customHeight="1" x14ac:dyDescent="0.15">
      <c r="B34" s="498"/>
      <c r="C34" s="502" t="s">
        <v>132</v>
      </c>
      <c r="D34" s="503"/>
      <c r="E34" s="157">
        <v>0.16</v>
      </c>
      <c r="F34" s="498"/>
      <c r="G34" s="462" t="s">
        <v>165</v>
      </c>
      <c r="H34" s="462"/>
      <c r="I34" s="462"/>
      <c r="J34" s="462"/>
      <c r="K34" s="53">
        <v>4.2000000000000003E-2</v>
      </c>
      <c r="O34" s="222"/>
      <c r="P34" s="222"/>
      <c r="Q34" s="222"/>
      <c r="R34" s="222"/>
      <c r="S34" s="222"/>
      <c r="T34" s="222"/>
    </row>
    <row r="35" spans="2:20" s="8" customFormat="1" ht="15.75" customHeight="1" x14ac:dyDescent="0.15">
      <c r="B35" s="498"/>
      <c r="C35" s="463" t="s">
        <v>421</v>
      </c>
      <c r="D35" s="464"/>
      <c r="E35" s="53">
        <v>5.6000000000000001E-2</v>
      </c>
      <c r="F35" s="498"/>
      <c r="G35" s="475" t="s">
        <v>166</v>
      </c>
      <c r="H35" s="475"/>
      <c r="I35" s="475"/>
      <c r="J35" s="475"/>
      <c r="K35" s="158">
        <v>3.7999999999999999E-2</v>
      </c>
      <c r="O35" s="222"/>
      <c r="P35" s="222"/>
      <c r="Q35" s="222"/>
      <c r="R35" s="222"/>
      <c r="S35" s="222"/>
      <c r="T35" s="222"/>
    </row>
    <row r="36" spans="2:20" s="8" customFormat="1" ht="15.75" customHeight="1" x14ac:dyDescent="0.15">
      <c r="B36" s="498"/>
      <c r="C36" s="502" t="s">
        <v>422</v>
      </c>
      <c r="D36" s="503"/>
      <c r="E36" s="158">
        <v>6.7000000000000004E-2</v>
      </c>
      <c r="F36" s="498"/>
      <c r="G36" s="462" t="s">
        <v>167</v>
      </c>
      <c r="H36" s="462"/>
      <c r="I36" s="462"/>
      <c r="J36" s="462"/>
      <c r="K36" s="53">
        <v>3.4000000000000002E-2</v>
      </c>
      <c r="O36" s="222"/>
      <c r="P36" s="222"/>
      <c r="Q36" s="222"/>
      <c r="R36" s="222"/>
      <c r="S36" s="222"/>
      <c r="T36" s="222"/>
    </row>
    <row r="37" spans="2:20" s="8" customFormat="1" ht="15.75" customHeight="1" x14ac:dyDescent="0.15">
      <c r="B37" s="498"/>
      <c r="C37" s="463" t="s">
        <v>133</v>
      </c>
      <c r="D37" s="464"/>
      <c r="E37" s="53">
        <v>5.8000000000000003E-2</v>
      </c>
      <c r="F37" s="498"/>
      <c r="G37" s="475" t="s">
        <v>168</v>
      </c>
      <c r="H37" s="475"/>
      <c r="I37" s="475"/>
      <c r="J37" s="475"/>
      <c r="K37" s="158">
        <v>3.5999999999999997E-2</v>
      </c>
      <c r="O37" s="222"/>
      <c r="P37" s="222"/>
      <c r="Q37" s="222"/>
      <c r="R37" s="222"/>
      <c r="S37" s="222"/>
      <c r="T37" s="222"/>
    </row>
    <row r="38" spans="2:20" s="8" customFormat="1" ht="15.75" customHeight="1" x14ac:dyDescent="0.15">
      <c r="B38" s="498"/>
      <c r="C38" s="502" t="s">
        <v>423</v>
      </c>
      <c r="D38" s="503"/>
      <c r="E38" s="158">
        <v>0.16700000000000001</v>
      </c>
      <c r="F38" s="498"/>
      <c r="G38" s="462" t="s">
        <v>169</v>
      </c>
      <c r="H38" s="462"/>
      <c r="I38" s="462"/>
      <c r="J38" s="462"/>
      <c r="K38" s="53">
        <v>3.6999999999999998E-2</v>
      </c>
    </row>
    <row r="39" spans="2:20" s="8" customFormat="1" ht="15.75" customHeight="1" x14ac:dyDescent="0.15">
      <c r="B39" s="498"/>
      <c r="C39" s="463" t="s">
        <v>134</v>
      </c>
      <c r="D39" s="464"/>
      <c r="E39" s="52">
        <v>0.13</v>
      </c>
      <c r="F39" s="498"/>
      <c r="G39" s="475" t="s">
        <v>170</v>
      </c>
      <c r="H39" s="475"/>
      <c r="I39" s="475"/>
      <c r="J39" s="475"/>
      <c r="K39" s="158">
        <v>0.04</v>
      </c>
    </row>
    <row r="40" spans="2:20" s="8" customFormat="1" ht="15.75" customHeight="1" x14ac:dyDescent="0.15">
      <c r="B40" s="498"/>
      <c r="C40" s="502" t="s">
        <v>135</v>
      </c>
      <c r="D40" s="503"/>
      <c r="E40" s="157">
        <v>0.15</v>
      </c>
      <c r="F40" s="499"/>
      <c r="G40" s="462" t="s">
        <v>171</v>
      </c>
      <c r="H40" s="462"/>
      <c r="I40" s="462"/>
      <c r="J40" s="462"/>
      <c r="K40" s="53">
        <v>4.2999999999999997E-2</v>
      </c>
    </row>
    <row r="41" spans="2:20" s="8" customFormat="1" ht="15.75" customHeight="1" x14ac:dyDescent="0.15">
      <c r="B41" s="498"/>
      <c r="C41" s="463" t="s">
        <v>424</v>
      </c>
      <c r="D41" s="464"/>
      <c r="E41" s="52">
        <v>0.17</v>
      </c>
      <c r="F41" s="497" t="s">
        <v>177</v>
      </c>
      <c r="G41" s="475" t="s">
        <v>172</v>
      </c>
      <c r="H41" s="475"/>
      <c r="I41" s="475"/>
      <c r="J41" s="475"/>
      <c r="K41" s="158">
        <v>2.3E-2</v>
      </c>
    </row>
    <row r="42" spans="2:20" s="8" customFormat="1" ht="15.75" customHeight="1" x14ac:dyDescent="0.15">
      <c r="B42" s="498"/>
      <c r="C42" s="502" t="s">
        <v>425</v>
      </c>
      <c r="D42" s="503"/>
      <c r="E42" s="157">
        <v>0.12</v>
      </c>
      <c r="F42" s="498"/>
      <c r="G42" s="462" t="s">
        <v>173</v>
      </c>
      <c r="H42" s="462"/>
      <c r="I42" s="462"/>
      <c r="J42" s="462"/>
      <c r="K42" s="53">
        <v>2.4E-2</v>
      </c>
    </row>
    <row r="43" spans="2:20" s="8" customFormat="1" ht="15.75" customHeight="1" x14ac:dyDescent="0.15">
      <c r="B43" s="499"/>
      <c r="C43" s="463" t="s">
        <v>372</v>
      </c>
      <c r="D43" s="464"/>
      <c r="E43" s="52">
        <v>0.12</v>
      </c>
      <c r="F43" s="498"/>
      <c r="G43" s="475" t="s">
        <v>174</v>
      </c>
      <c r="H43" s="475"/>
      <c r="I43" s="475"/>
      <c r="J43" s="475"/>
      <c r="K43" s="158">
        <v>3.4000000000000002E-2</v>
      </c>
    </row>
    <row r="44" spans="2:20" s="8" customFormat="1" ht="15.75" customHeight="1" x14ac:dyDescent="0.15">
      <c r="B44" s="500" t="s">
        <v>136</v>
      </c>
      <c r="C44" s="502" t="s">
        <v>137</v>
      </c>
      <c r="D44" s="503"/>
      <c r="E44" s="157">
        <v>0.19</v>
      </c>
      <c r="F44" s="498"/>
      <c r="G44" s="462" t="s">
        <v>366</v>
      </c>
      <c r="H44" s="462"/>
      <c r="I44" s="462"/>
      <c r="J44" s="462"/>
      <c r="K44" s="53">
        <v>2.5999999999999999E-2</v>
      </c>
    </row>
    <row r="45" spans="2:20" s="8" customFormat="1" ht="15.75" customHeight="1" x14ac:dyDescent="0.15">
      <c r="B45" s="501"/>
      <c r="C45" s="463" t="s">
        <v>426</v>
      </c>
      <c r="D45" s="464"/>
      <c r="E45" s="52">
        <v>0.26</v>
      </c>
      <c r="F45" s="498"/>
      <c r="G45" s="475" t="s">
        <v>175</v>
      </c>
      <c r="H45" s="475"/>
      <c r="I45" s="475"/>
      <c r="J45" s="475"/>
      <c r="K45" s="158">
        <v>0.04</v>
      </c>
    </row>
    <row r="46" spans="2:20" s="8" customFormat="1" ht="15.75" customHeight="1" x14ac:dyDescent="0.15">
      <c r="B46" s="501"/>
      <c r="C46" s="502" t="s">
        <v>138</v>
      </c>
      <c r="D46" s="503"/>
      <c r="E46" s="157">
        <v>0.11</v>
      </c>
      <c r="F46" s="497" t="s">
        <v>222</v>
      </c>
      <c r="G46" s="462" t="s">
        <v>333</v>
      </c>
      <c r="H46" s="462"/>
      <c r="I46" s="462"/>
      <c r="J46" s="462"/>
      <c r="K46" s="53">
        <v>2.1999999999999999E-2</v>
      </c>
    </row>
    <row r="47" spans="2:20" s="8" customFormat="1" ht="15.75" customHeight="1" x14ac:dyDescent="0.15">
      <c r="B47" s="501"/>
      <c r="C47" s="463" t="s">
        <v>290</v>
      </c>
      <c r="D47" s="464"/>
      <c r="E47" s="218">
        <v>8.3000000000000004E-2</v>
      </c>
      <c r="F47" s="499"/>
      <c r="G47" s="475" t="s">
        <v>334</v>
      </c>
      <c r="H47" s="475"/>
      <c r="I47" s="475"/>
      <c r="J47" s="475"/>
      <c r="K47" s="158">
        <v>2.1999999999999999E-2</v>
      </c>
      <c r="S47" s="85"/>
    </row>
    <row r="48" spans="2:20" s="8" customFormat="1" ht="15.75" customHeight="1" x14ac:dyDescent="0.15">
      <c r="B48" s="421"/>
      <c r="C48" s="502" t="s">
        <v>139</v>
      </c>
      <c r="D48" s="503"/>
      <c r="E48" s="157">
        <v>0.08</v>
      </c>
      <c r="F48" s="497" t="s">
        <v>289</v>
      </c>
      <c r="G48" s="462" t="s">
        <v>412</v>
      </c>
      <c r="H48" s="462"/>
      <c r="I48" s="462"/>
      <c r="J48" s="462"/>
      <c r="K48" s="160">
        <v>0.09</v>
      </c>
      <c r="S48" s="85"/>
    </row>
    <row r="49" spans="2:19" s="8" customFormat="1" ht="15.75" customHeight="1" x14ac:dyDescent="0.15">
      <c r="F49" s="499"/>
      <c r="G49" s="475" t="s">
        <v>436</v>
      </c>
      <c r="H49" s="475"/>
      <c r="I49" s="475"/>
      <c r="J49" s="475"/>
      <c r="K49" s="161">
        <v>0</v>
      </c>
      <c r="S49" s="85"/>
    </row>
    <row r="50" spans="2:19" s="8" customFormat="1" ht="15.75" customHeight="1" x14ac:dyDescent="0.15">
      <c r="B50" s="459" t="s">
        <v>435</v>
      </c>
      <c r="C50" s="459"/>
      <c r="D50" s="459"/>
      <c r="E50" s="459"/>
      <c r="F50" s="459"/>
      <c r="G50" s="459"/>
      <c r="H50" s="459"/>
      <c r="I50" s="459"/>
      <c r="J50" s="459"/>
      <c r="K50" s="459"/>
      <c r="O50" s="28"/>
      <c r="P50" s="85"/>
      <c r="Q50" s="85"/>
      <c r="R50" s="85"/>
      <c r="S50" s="85"/>
    </row>
    <row r="51" spans="2:19" s="215" customFormat="1" ht="15.75" customHeight="1" x14ac:dyDescent="0.15">
      <c r="B51" s="459"/>
      <c r="C51" s="459"/>
      <c r="D51" s="459"/>
      <c r="E51" s="459"/>
      <c r="F51" s="459"/>
      <c r="G51" s="459"/>
      <c r="H51" s="459"/>
      <c r="I51" s="459"/>
      <c r="J51" s="459"/>
      <c r="K51" s="459"/>
      <c r="O51" s="28"/>
      <c r="P51" s="85"/>
      <c r="Q51" s="85"/>
      <c r="R51" s="85"/>
      <c r="S51" s="85"/>
    </row>
    <row r="52" spans="2:19" s="8" customFormat="1" ht="15.75" customHeight="1" x14ac:dyDescent="0.15">
      <c r="B52" s="459" t="s">
        <v>437</v>
      </c>
      <c r="C52" s="459"/>
      <c r="D52" s="459"/>
      <c r="E52" s="459"/>
      <c r="F52" s="459"/>
      <c r="G52" s="459"/>
      <c r="H52" s="459"/>
      <c r="I52" s="459"/>
      <c r="J52" s="459"/>
      <c r="K52" s="459"/>
      <c r="O52" s="28"/>
      <c r="P52" s="85"/>
      <c r="Q52" s="85"/>
      <c r="R52" s="85"/>
      <c r="S52" s="85"/>
    </row>
    <row r="53" spans="2:19" s="8" customFormat="1" ht="15.75" customHeight="1" x14ac:dyDescent="0.15">
      <c r="B53" s="223"/>
      <c r="C53" s="223"/>
      <c r="D53" s="223"/>
      <c r="E53" s="223"/>
      <c r="F53" s="223"/>
      <c r="G53" s="223"/>
      <c r="H53" s="223"/>
      <c r="I53" s="223"/>
      <c r="J53" s="223"/>
      <c r="K53" s="223"/>
      <c r="L53" s="84"/>
      <c r="M53" s="28"/>
      <c r="N53" s="28"/>
      <c r="O53" s="28"/>
      <c r="P53" s="85"/>
      <c r="Q53" s="85"/>
      <c r="R53" s="85"/>
      <c r="S53" s="85"/>
    </row>
    <row r="54" spans="2:19" s="8" customFormat="1" ht="16.5" customHeight="1" x14ac:dyDescent="0.15">
      <c r="B54" s="79" t="s">
        <v>183</v>
      </c>
      <c r="C54" s="79"/>
      <c r="D54" s="79"/>
      <c r="E54" s="79"/>
      <c r="F54" s="79"/>
      <c r="G54" s="79"/>
      <c r="H54" s="15" t="s">
        <v>365</v>
      </c>
      <c r="I54" s="15"/>
      <c r="J54" s="79"/>
      <c r="L54" s="28"/>
      <c r="M54" s="28"/>
      <c r="N54" s="28"/>
      <c r="O54" s="28"/>
    </row>
    <row r="55" spans="2:19" s="8" customFormat="1" ht="16.5" customHeight="1" x14ac:dyDescent="0.15">
      <c r="B55" s="79"/>
      <c r="C55" s="337" t="s">
        <v>38</v>
      </c>
      <c r="D55" s="337" t="s">
        <v>180</v>
      </c>
      <c r="E55" s="337" t="s">
        <v>181</v>
      </c>
      <c r="F55" s="337"/>
      <c r="G55" s="337"/>
      <c r="H55" s="337"/>
      <c r="I55" s="337"/>
      <c r="J55" s="79"/>
      <c r="L55" s="28"/>
      <c r="M55" s="28"/>
      <c r="N55" s="28"/>
      <c r="O55" s="28"/>
    </row>
    <row r="56" spans="2:19" s="8" customFormat="1" ht="16.5" customHeight="1" x14ac:dyDescent="0.15">
      <c r="B56" s="79"/>
      <c r="C56" s="337"/>
      <c r="D56" s="337"/>
      <c r="E56" s="337" t="s">
        <v>373</v>
      </c>
      <c r="F56" s="337"/>
      <c r="G56" s="337" t="s">
        <v>374</v>
      </c>
      <c r="H56" s="337"/>
      <c r="I56" s="337"/>
      <c r="L56" s="28"/>
      <c r="M56" s="28"/>
      <c r="N56" s="28"/>
      <c r="O56" s="28"/>
    </row>
    <row r="57" spans="2:19" s="8" customFormat="1" ht="16.5" customHeight="1" x14ac:dyDescent="0.15">
      <c r="B57" s="79"/>
      <c r="C57" s="213" t="s">
        <v>103</v>
      </c>
      <c r="D57" s="148">
        <v>0.09</v>
      </c>
      <c r="E57" s="521">
        <v>0.04</v>
      </c>
      <c r="F57" s="521"/>
      <c r="G57" s="55">
        <v>0.09</v>
      </c>
      <c r="H57" s="491" t="s">
        <v>375</v>
      </c>
      <c r="I57" s="492"/>
      <c r="L57" s="28"/>
      <c r="M57" s="28"/>
      <c r="N57" s="28"/>
      <c r="O57" s="28"/>
    </row>
    <row r="58" spans="2:19" s="8" customFormat="1" ht="16.5" customHeight="1" x14ac:dyDescent="0.15">
      <c r="B58" s="79"/>
      <c r="C58" s="213" t="s">
        <v>178</v>
      </c>
      <c r="D58" s="155">
        <v>0.09</v>
      </c>
      <c r="E58" s="522" t="s">
        <v>223</v>
      </c>
      <c r="F58" s="522"/>
      <c r="G58" s="156">
        <v>0.09</v>
      </c>
      <c r="H58" s="493" t="s">
        <v>376</v>
      </c>
      <c r="I58" s="494"/>
      <c r="L58" s="28"/>
      <c r="M58" s="28"/>
      <c r="N58" s="28"/>
      <c r="O58" s="28"/>
    </row>
    <row r="59" spans="2:19" s="8" customFormat="1" ht="16.5" customHeight="1" x14ac:dyDescent="0.15">
      <c r="B59" s="79"/>
      <c r="C59" s="213" t="s">
        <v>81</v>
      </c>
      <c r="D59" s="148">
        <v>0.11</v>
      </c>
      <c r="E59" s="521">
        <v>0.04</v>
      </c>
      <c r="F59" s="521"/>
      <c r="G59" s="55">
        <v>0.11</v>
      </c>
      <c r="H59" s="491" t="s">
        <v>375</v>
      </c>
      <c r="I59" s="492"/>
      <c r="L59" s="28"/>
      <c r="M59" s="28"/>
      <c r="N59" s="28"/>
      <c r="O59" s="28"/>
    </row>
    <row r="60" spans="2:19" s="8" customFormat="1" ht="16.5" customHeight="1" x14ac:dyDescent="0.15">
      <c r="B60" s="79"/>
      <c r="C60" s="213" t="s">
        <v>179</v>
      </c>
      <c r="D60" s="155">
        <v>0.15</v>
      </c>
      <c r="E60" s="523">
        <v>0.04</v>
      </c>
      <c r="F60" s="523"/>
      <c r="G60" s="156">
        <v>0.15</v>
      </c>
      <c r="H60" s="493" t="s">
        <v>377</v>
      </c>
      <c r="I60" s="494"/>
      <c r="L60" s="28"/>
      <c r="M60" s="28"/>
      <c r="N60" s="28"/>
      <c r="O60" s="28"/>
    </row>
    <row r="61" spans="2:19" s="8" customFormat="1" ht="10.5" customHeight="1" x14ac:dyDescent="0.15">
      <c r="B61" s="79"/>
      <c r="C61" s="79"/>
      <c r="D61" s="15"/>
      <c r="E61" s="15"/>
      <c r="F61" s="15"/>
      <c r="G61" s="15"/>
      <c r="H61" s="79"/>
      <c r="I61" s="150"/>
      <c r="J61" s="79"/>
      <c r="L61" s="28"/>
      <c r="M61" s="28"/>
      <c r="N61" s="28"/>
      <c r="O61" s="28"/>
    </row>
    <row r="62" spans="2:19" s="8" customFormat="1" ht="15.75" customHeight="1" x14ac:dyDescent="0.15">
      <c r="B62" s="150" t="s">
        <v>297</v>
      </c>
      <c r="C62" s="150"/>
      <c r="D62" s="150"/>
      <c r="E62" s="150"/>
      <c r="F62" s="150"/>
      <c r="G62" s="150"/>
      <c r="H62" s="15"/>
      <c r="I62" s="15"/>
      <c r="J62" s="150"/>
      <c r="L62" s="28"/>
      <c r="M62" s="28"/>
      <c r="N62" s="28"/>
      <c r="O62" s="28"/>
    </row>
    <row r="63" spans="2:19" ht="16.5" customHeight="1" x14ac:dyDescent="0.15">
      <c r="B63" s="471" t="s">
        <v>311</v>
      </c>
      <c r="C63" s="471"/>
      <c r="D63" s="471"/>
      <c r="E63" s="471"/>
      <c r="F63" s="471"/>
      <c r="G63" s="471" t="s">
        <v>307</v>
      </c>
      <c r="H63" s="471"/>
      <c r="I63" s="471"/>
      <c r="J63" s="471"/>
    </row>
    <row r="64" spans="2:19" ht="16.5" customHeight="1" x14ac:dyDescent="0.15">
      <c r="B64" s="471"/>
      <c r="C64" s="471"/>
      <c r="D64" s="471"/>
      <c r="E64" s="471"/>
      <c r="F64" s="471"/>
      <c r="G64" s="472" t="s">
        <v>308</v>
      </c>
      <c r="H64" s="472"/>
      <c r="I64" s="472" t="s">
        <v>309</v>
      </c>
      <c r="J64" s="472"/>
    </row>
    <row r="65" spans="2:15" ht="18" customHeight="1" x14ac:dyDescent="0.15">
      <c r="B65" s="495" t="s">
        <v>298</v>
      </c>
      <c r="C65" s="211" t="s">
        <v>299</v>
      </c>
      <c r="D65" s="495" t="s">
        <v>301</v>
      </c>
      <c r="E65" s="495"/>
      <c r="F65" s="495"/>
      <c r="G65" s="453">
        <v>0.2</v>
      </c>
      <c r="H65" s="453"/>
      <c r="I65" s="453">
        <v>0.8</v>
      </c>
      <c r="J65" s="453"/>
    </row>
    <row r="66" spans="2:15" ht="18" customHeight="1" x14ac:dyDescent="0.15">
      <c r="B66" s="495"/>
      <c r="C66" s="495" t="s">
        <v>300</v>
      </c>
      <c r="D66" s="495" t="s">
        <v>301</v>
      </c>
      <c r="E66" s="495"/>
      <c r="F66" s="495"/>
      <c r="G66" s="496">
        <v>0.2</v>
      </c>
      <c r="H66" s="496"/>
      <c r="I66" s="496">
        <v>0.8</v>
      </c>
      <c r="J66" s="496"/>
    </row>
    <row r="67" spans="2:15" ht="18" customHeight="1" x14ac:dyDescent="0.15">
      <c r="B67" s="495"/>
      <c r="C67" s="495"/>
      <c r="D67" s="495" t="s">
        <v>302</v>
      </c>
      <c r="E67" s="495"/>
      <c r="F67" s="495"/>
      <c r="G67" s="453">
        <v>0.15</v>
      </c>
      <c r="H67" s="453"/>
      <c r="I67" s="453">
        <v>0.85</v>
      </c>
      <c r="J67" s="453"/>
    </row>
    <row r="68" spans="2:15" ht="72" customHeight="1" x14ac:dyDescent="0.15">
      <c r="B68" s="495"/>
      <c r="C68" s="495"/>
      <c r="D68" s="495" t="s">
        <v>303</v>
      </c>
      <c r="E68" s="495"/>
      <c r="F68" s="495"/>
      <c r="G68" s="519" t="s">
        <v>310</v>
      </c>
      <c r="H68" s="520"/>
      <c r="I68" s="520"/>
      <c r="J68" s="520"/>
    </row>
    <row r="69" spans="2:15" ht="18" customHeight="1" x14ac:dyDescent="0.15">
      <c r="B69" s="495"/>
      <c r="C69" s="454" t="s">
        <v>304</v>
      </c>
      <c r="D69" s="455"/>
      <c r="E69" s="455"/>
      <c r="F69" s="456"/>
      <c r="G69" s="453">
        <v>0.15</v>
      </c>
      <c r="H69" s="453"/>
      <c r="I69" s="453">
        <v>0.85</v>
      </c>
      <c r="J69" s="453"/>
    </row>
    <row r="70" spans="2:15" ht="18" customHeight="1" x14ac:dyDescent="0.15">
      <c r="B70" s="495"/>
      <c r="C70" s="211" t="s">
        <v>305</v>
      </c>
      <c r="D70" s="495" t="s">
        <v>301</v>
      </c>
      <c r="E70" s="495"/>
      <c r="F70" s="495"/>
      <c r="G70" s="496">
        <v>0.3</v>
      </c>
      <c r="H70" s="496"/>
      <c r="I70" s="496">
        <v>0.7</v>
      </c>
      <c r="J70" s="496"/>
    </row>
    <row r="71" spans="2:15" ht="18" customHeight="1" x14ac:dyDescent="0.15">
      <c r="B71" s="212" t="s">
        <v>306</v>
      </c>
      <c r="C71" s="454" t="s">
        <v>301</v>
      </c>
      <c r="D71" s="455"/>
      <c r="E71" s="455"/>
      <c r="F71" s="456"/>
      <c r="G71" s="453">
        <v>0.13</v>
      </c>
      <c r="H71" s="453"/>
      <c r="I71" s="453">
        <v>0.87</v>
      </c>
      <c r="J71" s="453"/>
    </row>
    <row r="72" spans="2:15" ht="10.5" customHeight="1" x14ac:dyDescent="0.15"/>
    <row r="73" spans="2:15" s="8" customFormat="1" ht="15.75" customHeight="1" x14ac:dyDescent="0.15">
      <c r="B73" s="150" t="s">
        <v>312</v>
      </c>
      <c r="C73" s="150"/>
      <c r="D73" s="150"/>
      <c r="E73" s="150"/>
      <c r="F73" s="150"/>
      <c r="G73" s="150"/>
      <c r="H73" s="15"/>
      <c r="I73" s="15"/>
      <c r="J73" s="150"/>
      <c r="L73" s="28"/>
      <c r="M73" s="28"/>
      <c r="N73" s="28"/>
      <c r="O73" s="28"/>
    </row>
    <row r="74" spans="2:15" ht="16.5" customHeight="1" x14ac:dyDescent="0.15">
      <c r="B74" s="471" t="s">
        <v>311</v>
      </c>
      <c r="C74" s="471"/>
      <c r="D74" s="471"/>
      <c r="E74" s="471"/>
      <c r="F74" s="471"/>
      <c r="G74" s="471" t="s">
        <v>307</v>
      </c>
      <c r="H74" s="471"/>
      <c r="I74" s="471"/>
      <c r="J74" s="471"/>
    </row>
    <row r="75" spans="2:15" ht="16.5" customHeight="1" x14ac:dyDescent="0.15">
      <c r="B75" s="471"/>
      <c r="C75" s="471"/>
      <c r="D75" s="471"/>
      <c r="E75" s="471"/>
      <c r="F75" s="471"/>
      <c r="G75" s="472" t="s">
        <v>308</v>
      </c>
      <c r="H75" s="472"/>
      <c r="I75" s="472" t="s">
        <v>309</v>
      </c>
      <c r="J75" s="472"/>
    </row>
    <row r="76" spans="2:15" ht="18" customHeight="1" x14ac:dyDescent="0.15">
      <c r="B76" s="468" t="s">
        <v>298</v>
      </c>
      <c r="C76" s="454" t="s">
        <v>313</v>
      </c>
      <c r="D76" s="455"/>
      <c r="E76" s="455"/>
      <c r="F76" s="456"/>
      <c r="G76" s="453">
        <v>0.17</v>
      </c>
      <c r="H76" s="453"/>
      <c r="I76" s="453">
        <v>0.83</v>
      </c>
      <c r="J76" s="453"/>
    </row>
    <row r="77" spans="2:15" ht="18" customHeight="1" x14ac:dyDescent="0.15">
      <c r="B77" s="469"/>
      <c r="C77" s="482" t="s">
        <v>455</v>
      </c>
      <c r="D77" s="483"/>
      <c r="E77" s="483"/>
      <c r="F77" s="484"/>
      <c r="G77" s="457">
        <v>0.17</v>
      </c>
      <c r="H77" s="458"/>
      <c r="I77" s="480">
        <v>0.83</v>
      </c>
      <c r="J77" s="481"/>
    </row>
    <row r="78" spans="2:15" ht="54" customHeight="1" x14ac:dyDescent="0.15">
      <c r="B78" s="470"/>
      <c r="C78" s="485"/>
      <c r="D78" s="486"/>
      <c r="E78" s="486"/>
      <c r="F78" s="487"/>
      <c r="G78" s="465" t="s">
        <v>456</v>
      </c>
      <c r="H78" s="466"/>
      <c r="I78" s="466"/>
      <c r="J78" s="467"/>
    </row>
    <row r="79" spans="2:15" ht="18" customHeight="1" x14ac:dyDescent="0.15">
      <c r="B79" s="488" t="s">
        <v>314</v>
      </c>
      <c r="C79" s="454" t="s">
        <v>315</v>
      </c>
      <c r="D79" s="455"/>
      <c r="E79" s="455"/>
      <c r="F79" s="456"/>
      <c r="G79" s="453">
        <v>0.23</v>
      </c>
      <c r="H79" s="453"/>
      <c r="I79" s="453">
        <v>0.77</v>
      </c>
      <c r="J79" s="453"/>
    </row>
    <row r="80" spans="2:15" ht="18" customHeight="1" x14ac:dyDescent="0.15">
      <c r="B80" s="489"/>
      <c r="C80" s="482" t="s">
        <v>432</v>
      </c>
      <c r="D80" s="483"/>
      <c r="E80" s="483"/>
      <c r="F80" s="484"/>
      <c r="G80" s="457">
        <v>0.23</v>
      </c>
      <c r="H80" s="458"/>
      <c r="I80" s="480">
        <v>0.77</v>
      </c>
      <c r="J80" s="481"/>
    </row>
    <row r="81" spans="1:15" ht="54" customHeight="1" x14ac:dyDescent="0.15">
      <c r="B81" s="490"/>
      <c r="C81" s="485"/>
      <c r="D81" s="486"/>
      <c r="E81" s="486"/>
      <c r="F81" s="487"/>
      <c r="G81" s="465" t="s">
        <v>456</v>
      </c>
      <c r="H81" s="466"/>
      <c r="I81" s="466"/>
      <c r="J81" s="467"/>
    </row>
    <row r="82" spans="1:15" ht="11.25" customHeight="1" x14ac:dyDescent="0.15">
      <c r="B82" s="151"/>
      <c r="C82" s="151"/>
      <c r="D82" s="151"/>
      <c r="E82" s="151"/>
      <c r="F82" s="151"/>
      <c r="G82" s="151"/>
      <c r="H82" s="151"/>
      <c r="I82" s="151"/>
      <c r="J82" s="151"/>
    </row>
    <row r="83" spans="1:15" s="8" customFormat="1" ht="15.75" customHeight="1" x14ac:dyDescent="0.15">
      <c r="B83" s="150" t="s">
        <v>316</v>
      </c>
      <c r="C83" s="150"/>
      <c r="D83" s="150"/>
      <c r="E83" s="150"/>
      <c r="F83" s="150"/>
      <c r="G83" s="150"/>
      <c r="H83" s="15"/>
      <c r="I83" s="15"/>
      <c r="J83" s="150"/>
      <c r="L83" s="28"/>
      <c r="M83" s="28"/>
      <c r="N83" s="28"/>
      <c r="O83" s="28"/>
    </row>
    <row r="84" spans="1:15" ht="16.5" customHeight="1" x14ac:dyDescent="0.15">
      <c r="B84" s="471" t="s">
        <v>311</v>
      </c>
      <c r="C84" s="471"/>
      <c r="D84" s="471"/>
      <c r="E84" s="471"/>
      <c r="F84" s="471"/>
      <c r="G84" s="471" t="s">
        <v>307</v>
      </c>
      <c r="H84" s="471"/>
      <c r="I84" s="471"/>
      <c r="J84" s="471"/>
    </row>
    <row r="85" spans="1:15" ht="16.5" customHeight="1" x14ac:dyDescent="0.15">
      <c r="B85" s="471"/>
      <c r="C85" s="471"/>
      <c r="D85" s="471"/>
      <c r="E85" s="471"/>
      <c r="F85" s="471"/>
      <c r="G85" s="472" t="s">
        <v>317</v>
      </c>
      <c r="H85" s="472"/>
      <c r="I85" s="472" t="s">
        <v>318</v>
      </c>
      <c r="J85" s="472"/>
    </row>
    <row r="86" spans="1:15" ht="18" customHeight="1" x14ac:dyDescent="0.15">
      <c r="B86" s="454" t="s">
        <v>319</v>
      </c>
      <c r="C86" s="455"/>
      <c r="D86" s="455"/>
      <c r="E86" s="455"/>
      <c r="F86" s="456"/>
      <c r="G86" s="453">
        <v>0.13</v>
      </c>
      <c r="H86" s="453"/>
      <c r="I86" s="453">
        <v>0.87</v>
      </c>
      <c r="J86" s="453"/>
    </row>
    <row r="87" spans="1:15" ht="11.25" customHeight="1" x14ac:dyDescent="0.15"/>
    <row r="88" spans="1:15" s="8" customFormat="1" ht="15.75" customHeight="1" x14ac:dyDescent="0.15">
      <c r="B88" s="150" t="s">
        <v>320</v>
      </c>
      <c r="C88" s="150"/>
      <c r="D88" s="150"/>
      <c r="E88" s="150"/>
      <c r="F88" s="150"/>
      <c r="G88" s="150"/>
      <c r="H88" s="15"/>
      <c r="I88" s="15"/>
      <c r="J88" s="150"/>
      <c r="L88" s="28"/>
      <c r="M88" s="28"/>
      <c r="N88" s="28"/>
      <c r="O88" s="28"/>
    </row>
    <row r="89" spans="1:15" ht="16.5" customHeight="1" x14ac:dyDescent="0.15">
      <c r="B89" s="471" t="s">
        <v>311</v>
      </c>
      <c r="C89" s="471"/>
      <c r="D89" s="471"/>
      <c r="E89" s="471"/>
      <c r="F89" s="471"/>
      <c r="G89" s="471" t="s">
        <v>307</v>
      </c>
      <c r="H89" s="471"/>
      <c r="I89" s="471"/>
      <c r="J89" s="471"/>
    </row>
    <row r="90" spans="1:15" ht="16.5" customHeight="1" x14ac:dyDescent="0.15">
      <c r="B90" s="471"/>
      <c r="C90" s="471"/>
      <c r="D90" s="471"/>
      <c r="E90" s="471"/>
      <c r="F90" s="471"/>
      <c r="G90" s="472" t="s">
        <v>317</v>
      </c>
      <c r="H90" s="472"/>
      <c r="I90" s="472" t="s">
        <v>318</v>
      </c>
      <c r="J90" s="472"/>
    </row>
    <row r="91" spans="1:15" ht="18" customHeight="1" x14ac:dyDescent="0.15">
      <c r="B91" s="454" t="s">
        <v>322</v>
      </c>
      <c r="C91" s="455"/>
      <c r="D91" s="455"/>
      <c r="E91" s="455"/>
      <c r="F91" s="456"/>
      <c r="G91" s="453">
        <v>0.14000000000000001</v>
      </c>
      <c r="H91" s="453"/>
      <c r="I91" s="453">
        <v>0.86</v>
      </c>
      <c r="J91" s="453"/>
    </row>
    <row r="92" spans="1:15" ht="18" customHeight="1" x14ac:dyDescent="0.15">
      <c r="B92" s="495" t="s">
        <v>459</v>
      </c>
      <c r="C92" s="495"/>
      <c r="D92" s="495"/>
      <c r="E92" s="495"/>
      <c r="F92" s="495"/>
      <c r="G92" s="457">
        <v>0.14000000000000001</v>
      </c>
      <c r="H92" s="458"/>
      <c r="I92" s="480">
        <v>0.86</v>
      </c>
      <c r="J92" s="481"/>
    </row>
    <row r="93" spans="1:15" ht="54" customHeight="1" x14ac:dyDescent="0.15">
      <c r="B93" s="495"/>
      <c r="C93" s="495"/>
      <c r="D93" s="495"/>
      <c r="E93" s="495"/>
      <c r="F93" s="495"/>
      <c r="G93" s="465" t="s">
        <v>460</v>
      </c>
      <c r="H93" s="466"/>
      <c r="I93" s="466"/>
      <c r="J93" s="467"/>
    </row>
    <row r="94" spans="1:15" ht="27.75" customHeight="1" x14ac:dyDescent="0.15">
      <c r="A94" s="227"/>
      <c r="B94" s="228"/>
      <c r="C94" s="228"/>
      <c r="D94" s="228"/>
      <c r="E94" s="228"/>
      <c r="F94" s="228"/>
      <c r="G94" s="228"/>
      <c r="H94" s="228"/>
      <c r="I94" s="228"/>
      <c r="J94" s="228"/>
      <c r="K94" s="227"/>
    </row>
    <row r="95" spans="1:15" x14ac:dyDescent="0.15">
      <c r="B95" s="151" t="s">
        <v>499</v>
      </c>
      <c r="C95" s="151"/>
      <c r="D95" s="151"/>
      <c r="E95" s="151"/>
      <c r="F95" s="151"/>
      <c r="G95" s="151"/>
      <c r="H95" s="151"/>
      <c r="I95" s="151"/>
      <c r="J95" s="151"/>
    </row>
    <row r="96" spans="1:15" ht="34.5" customHeight="1" x14ac:dyDescent="0.15">
      <c r="A96" s="227"/>
      <c r="B96" s="472" t="s">
        <v>470</v>
      </c>
      <c r="C96" s="472"/>
      <c r="D96" s="472"/>
      <c r="E96" s="471" t="s">
        <v>467</v>
      </c>
      <c r="F96" s="471"/>
      <c r="G96" s="531" t="s">
        <v>497</v>
      </c>
      <c r="H96" s="471"/>
      <c r="I96" s="471"/>
      <c r="J96" s="471"/>
      <c r="K96" s="227"/>
    </row>
    <row r="97" spans="1:11" ht="18" customHeight="1" x14ac:dyDescent="0.15">
      <c r="A97" s="227"/>
      <c r="B97" s="495" t="s">
        <v>461</v>
      </c>
      <c r="C97" s="495"/>
      <c r="D97" s="495"/>
      <c r="E97" s="533" t="s">
        <v>462</v>
      </c>
      <c r="F97" s="533"/>
      <c r="G97" s="535" t="s">
        <v>468</v>
      </c>
      <c r="H97" s="535"/>
      <c r="I97" s="535"/>
      <c r="J97" s="535"/>
      <c r="K97" s="227"/>
    </row>
    <row r="98" spans="1:11" ht="18" customHeight="1" x14ac:dyDescent="0.15">
      <c r="A98" s="227"/>
      <c r="B98" s="495"/>
      <c r="C98" s="495"/>
      <c r="D98" s="495"/>
      <c r="E98" s="534" t="s">
        <v>463</v>
      </c>
      <c r="F98" s="534"/>
      <c r="G98" s="536" t="s">
        <v>471</v>
      </c>
      <c r="H98" s="536"/>
      <c r="I98" s="536"/>
      <c r="J98" s="536"/>
      <c r="K98" s="227"/>
    </row>
    <row r="99" spans="1:11" ht="18" customHeight="1" x14ac:dyDescent="0.15">
      <c r="A99" s="227"/>
      <c r="B99" s="468" t="s">
        <v>464</v>
      </c>
      <c r="C99" s="468"/>
      <c r="D99" s="468"/>
      <c r="E99" s="533" t="s">
        <v>462</v>
      </c>
      <c r="F99" s="533"/>
      <c r="G99" s="537" t="s">
        <v>472</v>
      </c>
      <c r="H99" s="537"/>
      <c r="I99" s="537"/>
      <c r="J99" s="537"/>
      <c r="K99" s="227"/>
    </row>
    <row r="100" spans="1:11" ht="18" customHeight="1" x14ac:dyDescent="0.15">
      <c r="A100" s="227"/>
      <c r="B100" s="470" t="s">
        <v>465</v>
      </c>
      <c r="C100" s="470"/>
      <c r="D100" s="470"/>
      <c r="E100" s="534" t="s">
        <v>463</v>
      </c>
      <c r="F100" s="534"/>
      <c r="G100" s="538" t="s">
        <v>473</v>
      </c>
      <c r="H100" s="538"/>
      <c r="I100" s="538"/>
      <c r="J100" s="538"/>
      <c r="K100" s="227"/>
    </row>
    <row r="101" spans="1:11" ht="18" customHeight="1" x14ac:dyDescent="0.15">
      <c r="A101" s="227"/>
      <c r="B101" s="495" t="s">
        <v>466</v>
      </c>
      <c r="C101" s="495"/>
      <c r="D101" s="495"/>
      <c r="E101" s="533" t="s">
        <v>462</v>
      </c>
      <c r="F101" s="533"/>
      <c r="G101" s="535" t="s">
        <v>474</v>
      </c>
      <c r="H101" s="535"/>
      <c r="I101" s="535"/>
      <c r="J101" s="535"/>
      <c r="K101" s="227"/>
    </row>
    <row r="102" spans="1:11" ht="18" customHeight="1" x14ac:dyDescent="0.15">
      <c r="A102" s="227"/>
      <c r="B102" s="495"/>
      <c r="C102" s="495"/>
      <c r="D102" s="495"/>
      <c r="E102" s="534" t="s">
        <v>463</v>
      </c>
      <c r="F102" s="534"/>
      <c r="G102" s="536" t="s">
        <v>469</v>
      </c>
      <c r="H102" s="536"/>
      <c r="I102" s="536"/>
      <c r="J102" s="536"/>
      <c r="K102" s="227"/>
    </row>
    <row r="103" spans="1:11" ht="10.5" customHeight="1" x14ac:dyDescent="0.15">
      <c r="A103" s="227"/>
      <c r="B103" s="228"/>
      <c r="C103" s="228"/>
      <c r="D103" s="228"/>
      <c r="E103" s="228"/>
      <c r="F103" s="228"/>
      <c r="G103" s="228"/>
      <c r="H103" s="228"/>
      <c r="I103" s="228"/>
      <c r="J103" s="228"/>
      <c r="K103" s="227"/>
    </row>
    <row r="104" spans="1:11" ht="18" customHeight="1" x14ac:dyDescent="0.15">
      <c r="A104" s="227"/>
      <c r="B104" s="228" t="s">
        <v>498</v>
      </c>
      <c r="C104" s="228"/>
      <c r="D104" s="228"/>
      <c r="E104" s="228"/>
      <c r="F104" s="228"/>
      <c r="G104" s="228"/>
      <c r="H104" s="228"/>
      <c r="I104" s="228"/>
      <c r="J104" s="228"/>
      <c r="K104" s="227"/>
    </row>
    <row r="105" spans="1:11" ht="24" customHeight="1" x14ac:dyDescent="0.15">
      <c r="A105" s="227"/>
      <c r="B105" s="472" t="s">
        <v>337</v>
      </c>
      <c r="C105" s="472"/>
      <c r="D105" s="472"/>
      <c r="E105" s="230" t="s">
        <v>475</v>
      </c>
      <c r="F105" s="230" t="s">
        <v>476</v>
      </c>
      <c r="G105" s="230" t="s">
        <v>475</v>
      </c>
      <c r="H105" s="230" t="s">
        <v>476</v>
      </c>
      <c r="I105" s="230" t="s">
        <v>475</v>
      </c>
      <c r="J105" s="230" t="s">
        <v>476</v>
      </c>
      <c r="K105" s="227"/>
    </row>
    <row r="106" spans="1:11" ht="18" customHeight="1" x14ac:dyDescent="0.15">
      <c r="A106" s="227"/>
      <c r="B106" s="495" t="s">
        <v>483</v>
      </c>
      <c r="C106" s="495"/>
      <c r="D106" s="495"/>
      <c r="E106" s="237" t="s">
        <v>477</v>
      </c>
      <c r="F106" s="238">
        <v>1.4</v>
      </c>
      <c r="G106" s="237" t="s">
        <v>479</v>
      </c>
      <c r="H106" s="238">
        <v>1.2</v>
      </c>
      <c r="I106" s="237" t="s">
        <v>481</v>
      </c>
      <c r="J106" s="238">
        <v>1</v>
      </c>
      <c r="K106" s="227"/>
    </row>
    <row r="107" spans="1:11" ht="18" customHeight="1" x14ac:dyDescent="0.15">
      <c r="A107" s="227"/>
      <c r="B107" s="495"/>
      <c r="C107" s="495"/>
      <c r="D107" s="495"/>
      <c r="E107" s="235" t="s">
        <v>478</v>
      </c>
      <c r="F107" s="236">
        <v>0.9</v>
      </c>
      <c r="G107" s="235" t="s">
        <v>480</v>
      </c>
      <c r="H107" s="236">
        <v>0.82</v>
      </c>
      <c r="I107" s="235" t="s">
        <v>482</v>
      </c>
      <c r="J107" s="236">
        <v>0.76</v>
      </c>
      <c r="K107" s="227"/>
    </row>
    <row r="108" spans="1:11" ht="18" customHeight="1" x14ac:dyDescent="0.15">
      <c r="A108" s="227"/>
      <c r="B108" s="495" t="s">
        <v>484</v>
      </c>
      <c r="C108" s="495"/>
      <c r="D108" s="495"/>
      <c r="E108" s="237" t="s">
        <v>485</v>
      </c>
      <c r="F108" s="239">
        <v>1.7</v>
      </c>
      <c r="G108" s="237" t="s">
        <v>486</v>
      </c>
      <c r="H108" s="239">
        <v>1.4</v>
      </c>
      <c r="I108" s="237" t="s">
        <v>487</v>
      </c>
      <c r="J108" s="239">
        <v>1.2</v>
      </c>
      <c r="K108" s="227"/>
    </row>
    <row r="109" spans="1:11" ht="18" customHeight="1" x14ac:dyDescent="0.15">
      <c r="A109" s="227"/>
      <c r="B109" s="495"/>
      <c r="C109" s="495"/>
      <c r="D109" s="495"/>
      <c r="E109" s="235" t="s">
        <v>488</v>
      </c>
      <c r="F109" s="240">
        <v>1.1000000000000001</v>
      </c>
      <c r="G109" s="235" t="s">
        <v>489</v>
      </c>
      <c r="H109" s="240">
        <v>0.99</v>
      </c>
      <c r="I109" s="235" t="s">
        <v>490</v>
      </c>
      <c r="J109" s="240">
        <v>0.92</v>
      </c>
      <c r="K109" s="227"/>
    </row>
    <row r="110" spans="1:11" ht="18" customHeight="1" x14ac:dyDescent="0.15">
      <c r="A110" s="227"/>
      <c r="B110" s="495" t="s">
        <v>491</v>
      </c>
      <c r="C110" s="495"/>
      <c r="D110" s="495"/>
      <c r="E110" s="237" t="s">
        <v>485</v>
      </c>
      <c r="F110" s="238">
        <v>1.7</v>
      </c>
      <c r="G110" s="237" t="s">
        <v>486</v>
      </c>
      <c r="H110" s="238">
        <v>1.5</v>
      </c>
      <c r="I110" s="237" t="s">
        <v>487</v>
      </c>
      <c r="J110" s="238">
        <v>1.3</v>
      </c>
      <c r="K110" s="227"/>
    </row>
    <row r="111" spans="1:11" ht="18" customHeight="1" x14ac:dyDescent="0.15">
      <c r="A111" s="227"/>
      <c r="B111" s="495"/>
      <c r="C111" s="495"/>
      <c r="D111" s="495"/>
      <c r="E111" s="235" t="s">
        <v>488</v>
      </c>
      <c r="F111" s="236">
        <v>1.2</v>
      </c>
      <c r="G111" s="235" t="s">
        <v>489</v>
      </c>
      <c r="H111" s="236">
        <v>1.1000000000000001</v>
      </c>
      <c r="I111" s="235" t="s">
        <v>490</v>
      </c>
      <c r="J111" s="236">
        <v>1.1000000000000001</v>
      </c>
      <c r="K111" s="227"/>
    </row>
    <row r="112" spans="1:11" ht="18" customHeight="1" x14ac:dyDescent="0.15">
      <c r="A112" s="227"/>
      <c r="B112" s="495" t="s">
        <v>492</v>
      </c>
      <c r="C112" s="495"/>
      <c r="D112" s="495"/>
      <c r="E112" s="237" t="s">
        <v>485</v>
      </c>
      <c r="F112" s="239">
        <v>2</v>
      </c>
      <c r="G112" s="237" t="s">
        <v>486</v>
      </c>
      <c r="H112" s="239">
        <v>1.7</v>
      </c>
      <c r="I112" s="237" t="s">
        <v>487</v>
      </c>
      <c r="J112" s="239">
        <v>1.5</v>
      </c>
      <c r="K112" s="227"/>
    </row>
    <row r="113" spans="1:11" ht="18" customHeight="1" x14ac:dyDescent="0.15">
      <c r="A113" s="227"/>
      <c r="B113" s="495"/>
      <c r="C113" s="495"/>
      <c r="D113" s="495"/>
      <c r="E113" s="235" t="s">
        <v>488</v>
      </c>
      <c r="F113" s="240">
        <v>1.4</v>
      </c>
      <c r="G113" s="235" t="s">
        <v>489</v>
      </c>
      <c r="H113" s="240">
        <v>1.3</v>
      </c>
      <c r="I113" s="235" t="s">
        <v>490</v>
      </c>
      <c r="J113" s="240">
        <v>1.2</v>
      </c>
      <c r="K113" s="227"/>
    </row>
    <row r="114" spans="1:11" ht="18" customHeight="1" x14ac:dyDescent="0.15">
      <c r="A114" s="227"/>
      <c r="B114" s="495" t="s">
        <v>493</v>
      </c>
      <c r="C114" s="495"/>
      <c r="D114" s="495"/>
      <c r="E114" s="237" t="s">
        <v>485</v>
      </c>
      <c r="F114" s="238">
        <v>2.2999999999999998</v>
      </c>
      <c r="G114" s="237" t="s">
        <v>486</v>
      </c>
      <c r="H114" s="238">
        <v>2.1</v>
      </c>
      <c r="I114" s="237" t="s">
        <v>487</v>
      </c>
      <c r="J114" s="238">
        <v>2</v>
      </c>
      <c r="K114" s="227"/>
    </row>
    <row r="115" spans="1:11" ht="18" customHeight="1" x14ac:dyDescent="0.15">
      <c r="A115" s="227"/>
      <c r="B115" s="495"/>
      <c r="C115" s="495"/>
      <c r="D115" s="495"/>
      <c r="E115" s="235" t="s">
        <v>488</v>
      </c>
      <c r="F115" s="236">
        <v>1.9</v>
      </c>
      <c r="G115" s="235" t="s">
        <v>489</v>
      </c>
      <c r="H115" s="236">
        <v>1.8</v>
      </c>
      <c r="I115" s="235" t="s">
        <v>490</v>
      </c>
      <c r="J115" s="236">
        <v>1.8</v>
      </c>
      <c r="K115" s="227"/>
    </row>
    <row r="116" spans="1:11" ht="18" customHeight="1" x14ac:dyDescent="0.15">
      <c r="A116" s="227"/>
      <c r="B116" s="495" t="s">
        <v>494</v>
      </c>
      <c r="C116" s="495"/>
      <c r="D116" s="495"/>
      <c r="E116" s="237" t="s">
        <v>485</v>
      </c>
      <c r="F116" s="239">
        <v>2.2000000000000002</v>
      </c>
      <c r="G116" s="237" t="s">
        <v>486</v>
      </c>
      <c r="H116" s="239">
        <v>1.9</v>
      </c>
      <c r="I116" s="237" t="s">
        <v>487</v>
      </c>
      <c r="J116" s="239">
        <v>1.7</v>
      </c>
      <c r="K116" s="227"/>
    </row>
    <row r="117" spans="1:11" ht="18" customHeight="1" x14ac:dyDescent="0.15">
      <c r="A117" s="227"/>
      <c r="B117" s="495"/>
      <c r="C117" s="495"/>
      <c r="D117" s="495"/>
      <c r="E117" s="235" t="s">
        <v>488</v>
      </c>
      <c r="F117" s="240">
        <v>1.6</v>
      </c>
      <c r="G117" s="235" t="s">
        <v>489</v>
      </c>
      <c r="H117" s="240">
        <v>1.4</v>
      </c>
      <c r="I117" s="235" t="s">
        <v>490</v>
      </c>
      <c r="J117" s="240">
        <v>1.4</v>
      </c>
      <c r="K117" s="227"/>
    </row>
    <row r="118" spans="1:11" ht="18" customHeight="1" x14ac:dyDescent="0.15">
      <c r="A118" s="227"/>
      <c r="B118" s="495" t="s">
        <v>495</v>
      </c>
      <c r="C118" s="495"/>
      <c r="D118" s="495"/>
      <c r="E118" s="237" t="s">
        <v>485</v>
      </c>
      <c r="F118" s="238">
        <v>2.6</v>
      </c>
      <c r="G118" s="237" t="s">
        <v>486</v>
      </c>
      <c r="H118" s="238">
        <v>2.2999999999999998</v>
      </c>
      <c r="I118" s="237" t="s">
        <v>487</v>
      </c>
      <c r="J118" s="238">
        <v>2</v>
      </c>
      <c r="K118" s="227"/>
    </row>
    <row r="119" spans="1:11" ht="18" customHeight="1" x14ac:dyDescent="0.15">
      <c r="A119" s="227"/>
      <c r="B119" s="495"/>
      <c r="C119" s="495"/>
      <c r="D119" s="495"/>
      <c r="E119" s="235" t="s">
        <v>488</v>
      </c>
      <c r="F119" s="236">
        <v>1.8</v>
      </c>
      <c r="G119" s="235" t="s">
        <v>489</v>
      </c>
      <c r="H119" s="236">
        <v>1.7</v>
      </c>
      <c r="I119" s="235" t="s">
        <v>490</v>
      </c>
      <c r="J119" s="236">
        <v>1.6</v>
      </c>
      <c r="K119" s="227"/>
    </row>
    <row r="120" spans="1:11" ht="18" customHeight="1" x14ac:dyDescent="0.15">
      <c r="A120" s="227"/>
      <c r="B120" s="495" t="s">
        <v>496</v>
      </c>
      <c r="C120" s="495"/>
      <c r="D120" s="495"/>
      <c r="E120" s="237" t="s">
        <v>485</v>
      </c>
      <c r="F120" s="239">
        <v>3.3</v>
      </c>
      <c r="G120" s="237" t="s">
        <v>486</v>
      </c>
      <c r="H120" s="239">
        <v>3.1</v>
      </c>
      <c r="I120" s="237" t="s">
        <v>487</v>
      </c>
      <c r="J120" s="239">
        <v>3</v>
      </c>
      <c r="K120" s="227"/>
    </row>
    <row r="121" spans="1:11" ht="18" customHeight="1" x14ac:dyDescent="0.15">
      <c r="A121" s="227"/>
      <c r="B121" s="495"/>
      <c r="C121" s="495"/>
      <c r="D121" s="495"/>
      <c r="E121" s="235" t="s">
        <v>488</v>
      </c>
      <c r="F121" s="240">
        <v>2.9</v>
      </c>
      <c r="G121" s="235" t="s">
        <v>489</v>
      </c>
      <c r="H121" s="240">
        <v>2.8</v>
      </c>
      <c r="I121" s="235" t="s">
        <v>490</v>
      </c>
      <c r="J121" s="240">
        <v>2.8</v>
      </c>
      <c r="K121" s="227"/>
    </row>
    <row r="122" spans="1:11" ht="18" customHeight="1" x14ac:dyDescent="0.15">
      <c r="A122" s="227"/>
      <c r="B122" s="454" t="s">
        <v>397</v>
      </c>
      <c r="C122" s="455"/>
      <c r="D122" s="456"/>
      <c r="E122" s="233" t="s">
        <v>340</v>
      </c>
      <c r="F122" s="234">
        <v>6</v>
      </c>
      <c r="G122" s="228"/>
      <c r="H122" s="228"/>
      <c r="I122" s="228"/>
      <c r="J122" s="228"/>
      <c r="K122" s="227"/>
    </row>
    <row r="123" spans="1:11" ht="10.5" customHeight="1" x14ac:dyDescent="0.15">
      <c r="A123" s="227"/>
      <c r="B123" s="228"/>
      <c r="C123" s="228"/>
      <c r="D123" s="228"/>
      <c r="E123" s="228"/>
      <c r="F123" s="228"/>
      <c r="G123" s="228"/>
      <c r="H123" s="228"/>
      <c r="I123" s="228"/>
      <c r="J123" s="228"/>
      <c r="K123" s="227"/>
    </row>
    <row r="141" spans="2:10" x14ac:dyDescent="0.15">
      <c r="B141" s="177" t="s">
        <v>385</v>
      </c>
    </row>
    <row r="142" spans="2:10" x14ac:dyDescent="0.15">
      <c r="B142" s="471" t="s">
        <v>337</v>
      </c>
      <c r="C142" s="471"/>
      <c r="D142" s="471"/>
      <c r="E142" s="471"/>
      <c r="F142" s="471"/>
      <c r="G142" s="471"/>
      <c r="H142" s="471" t="s">
        <v>389</v>
      </c>
      <c r="I142" s="471"/>
      <c r="J142" s="471"/>
    </row>
    <row r="143" spans="2:10" ht="33" x14ac:dyDescent="0.15">
      <c r="B143" s="471"/>
      <c r="C143" s="471"/>
      <c r="D143" s="471"/>
      <c r="E143" s="471"/>
      <c r="F143" s="471"/>
      <c r="G143" s="471"/>
      <c r="H143" s="179" t="s">
        <v>390</v>
      </c>
      <c r="I143" s="178" t="s">
        <v>391</v>
      </c>
      <c r="J143" s="210" t="s">
        <v>392</v>
      </c>
    </row>
    <row r="144" spans="2:10" x14ac:dyDescent="0.15">
      <c r="B144" s="495" t="s">
        <v>386</v>
      </c>
      <c r="C144" s="530" t="s">
        <v>338</v>
      </c>
      <c r="D144" s="530"/>
      <c r="E144" s="530"/>
      <c r="F144" s="529" t="s">
        <v>387</v>
      </c>
      <c r="G144" s="529"/>
      <c r="H144" s="180">
        <v>0.39</v>
      </c>
      <c r="I144" s="180">
        <v>0.24</v>
      </c>
      <c r="J144" s="180">
        <v>0.09</v>
      </c>
    </row>
    <row r="145" spans="2:10" x14ac:dyDescent="0.15">
      <c r="B145" s="495"/>
      <c r="C145" s="530"/>
      <c r="D145" s="530"/>
      <c r="E145" s="530"/>
      <c r="F145" s="529" t="s">
        <v>388</v>
      </c>
      <c r="G145" s="529"/>
      <c r="H145" s="214">
        <v>0.24</v>
      </c>
      <c r="I145" s="214">
        <v>0.16</v>
      </c>
      <c r="J145" s="214">
        <v>0.06</v>
      </c>
    </row>
    <row r="146" spans="2:10" x14ac:dyDescent="0.15">
      <c r="B146" s="495"/>
      <c r="C146" s="530" t="s">
        <v>339</v>
      </c>
      <c r="D146" s="530"/>
      <c r="E146" s="530"/>
      <c r="F146" s="529" t="s">
        <v>387</v>
      </c>
      <c r="G146" s="529"/>
      <c r="H146" s="180">
        <v>0.42</v>
      </c>
      <c r="I146" s="180">
        <v>0.27</v>
      </c>
      <c r="J146" s="180">
        <v>0.1</v>
      </c>
    </row>
    <row r="147" spans="2:10" x14ac:dyDescent="0.15">
      <c r="B147" s="495"/>
      <c r="C147" s="530"/>
      <c r="D147" s="530"/>
      <c r="E147" s="530"/>
      <c r="F147" s="529" t="s">
        <v>388</v>
      </c>
      <c r="G147" s="529"/>
      <c r="H147" s="214">
        <v>0.27</v>
      </c>
      <c r="I147" s="214">
        <v>0.18</v>
      </c>
      <c r="J147" s="214">
        <v>7.0000000000000007E-2</v>
      </c>
    </row>
    <row r="148" spans="2:10" x14ac:dyDescent="0.15">
      <c r="B148" s="495"/>
      <c r="C148" s="495" t="s">
        <v>393</v>
      </c>
      <c r="D148" s="495"/>
      <c r="E148" s="495"/>
      <c r="F148" s="524"/>
      <c r="G148" s="525"/>
      <c r="H148" s="180">
        <v>0.52</v>
      </c>
      <c r="I148" s="180">
        <v>0.27</v>
      </c>
      <c r="J148" s="180">
        <v>0.13</v>
      </c>
    </row>
    <row r="149" spans="2:10" x14ac:dyDescent="0.15">
      <c r="B149" s="495" t="s">
        <v>398</v>
      </c>
      <c r="C149" s="495" t="s">
        <v>394</v>
      </c>
      <c r="D149" s="495"/>
      <c r="E149" s="495"/>
      <c r="F149" s="529" t="s">
        <v>387</v>
      </c>
      <c r="G149" s="529"/>
      <c r="H149" s="214">
        <v>0.46</v>
      </c>
      <c r="I149" s="214">
        <v>0.27</v>
      </c>
      <c r="J149" s="214">
        <v>0.11</v>
      </c>
    </row>
    <row r="150" spans="2:10" x14ac:dyDescent="0.15">
      <c r="B150" s="495"/>
      <c r="C150" s="495"/>
      <c r="D150" s="495"/>
      <c r="E150" s="495"/>
      <c r="F150" s="529" t="s">
        <v>388</v>
      </c>
      <c r="G150" s="529"/>
      <c r="H150" s="180">
        <v>0.28999999999999998</v>
      </c>
      <c r="I150" s="180">
        <v>0.19</v>
      </c>
      <c r="J150" s="180">
        <v>0.08</v>
      </c>
    </row>
    <row r="151" spans="2:10" x14ac:dyDescent="0.15">
      <c r="B151" s="495"/>
      <c r="C151" s="495" t="s">
        <v>395</v>
      </c>
      <c r="D151" s="495"/>
      <c r="E151" s="495"/>
      <c r="F151" s="524"/>
      <c r="G151" s="525"/>
      <c r="H151" s="214">
        <v>0.56999999999999995</v>
      </c>
      <c r="I151" s="214">
        <v>0.27</v>
      </c>
      <c r="J151" s="214">
        <v>0.12</v>
      </c>
    </row>
    <row r="152" spans="2:10" x14ac:dyDescent="0.15">
      <c r="B152" s="211"/>
      <c r="C152" s="495" t="s">
        <v>396</v>
      </c>
      <c r="D152" s="495"/>
      <c r="E152" s="495"/>
      <c r="F152" s="524"/>
      <c r="G152" s="525"/>
      <c r="H152" s="180">
        <v>0.56999999999999995</v>
      </c>
      <c r="I152" s="180">
        <v>0.27</v>
      </c>
      <c r="J152" s="180">
        <v>0.12</v>
      </c>
    </row>
    <row r="153" spans="2:10" x14ac:dyDescent="0.15">
      <c r="B153" s="211" t="s">
        <v>399</v>
      </c>
      <c r="C153" s="526" t="s">
        <v>397</v>
      </c>
      <c r="D153" s="527"/>
      <c r="E153" s="528"/>
      <c r="F153" s="524"/>
      <c r="G153" s="525"/>
      <c r="H153" s="214">
        <v>0.63</v>
      </c>
      <c r="I153" s="214">
        <v>0.27</v>
      </c>
      <c r="J153" s="214">
        <v>0.14000000000000001</v>
      </c>
    </row>
    <row r="155" spans="2:10" x14ac:dyDescent="0.15">
      <c r="B155" s="177" t="s">
        <v>400</v>
      </c>
      <c r="C155" s="177"/>
      <c r="D155" s="177"/>
      <c r="E155" s="177"/>
      <c r="F155" s="177"/>
      <c r="G155" s="177"/>
      <c r="H155" s="177"/>
      <c r="I155" s="177"/>
      <c r="J155" s="177"/>
    </row>
    <row r="156" spans="2:10" x14ac:dyDescent="0.15">
      <c r="B156" s="471" t="s">
        <v>337</v>
      </c>
      <c r="C156" s="471"/>
      <c r="D156" s="471"/>
      <c r="E156" s="471"/>
      <c r="F156" s="471"/>
      <c r="G156" s="471"/>
      <c r="H156" s="471" t="s">
        <v>389</v>
      </c>
      <c r="I156" s="471"/>
      <c r="J156" s="471"/>
    </row>
    <row r="157" spans="2:10" ht="33" x14ac:dyDescent="0.15">
      <c r="B157" s="471"/>
      <c r="C157" s="471"/>
      <c r="D157" s="471"/>
      <c r="E157" s="471"/>
      <c r="F157" s="471"/>
      <c r="G157" s="471"/>
      <c r="H157" s="179" t="s">
        <v>390</v>
      </c>
      <c r="I157" s="178" t="s">
        <v>391</v>
      </c>
      <c r="J157" s="210" t="s">
        <v>392</v>
      </c>
    </row>
    <row r="158" spans="2:10" x14ac:dyDescent="0.15">
      <c r="B158" s="495" t="s">
        <v>386</v>
      </c>
      <c r="C158" s="530" t="s">
        <v>338</v>
      </c>
      <c r="D158" s="530"/>
      <c r="E158" s="530"/>
      <c r="F158" s="529" t="s">
        <v>387</v>
      </c>
      <c r="G158" s="529"/>
      <c r="H158" s="180">
        <v>0.43</v>
      </c>
      <c r="I158" s="180">
        <v>0.27</v>
      </c>
      <c r="J158" s="180">
        <v>0.1</v>
      </c>
    </row>
    <row r="159" spans="2:10" x14ac:dyDescent="0.15">
      <c r="B159" s="495"/>
      <c r="C159" s="530"/>
      <c r="D159" s="530"/>
      <c r="E159" s="530"/>
      <c r="F159" s="529" t="s">
        <v>388</v>
      </c>
      <c r="G159" s="529"/>
      <c r="H159" s="214">
        <v>0.26</v>
      </c>
      <c r="I159" s="214">
        <v>0.18</v>
      </c>
      <c r="J159" s="214">
        <v>0.06</v>
      </c>
    </row>
    <row r="160" spans="2:10" x14ac:dyDescent="0.15">
      <c r="B160" s="495"/>
      <c r="C160" s="530" t="s">
        <v>339</v>
      </c>
      <c r="D160" s="530"/>
      <c r="E160" s="530"/>
      <c r="F160" s="529" t="s">
        <v>387</v>
      </c>
      <c r="G160" s="529"/>
      <c r="H160" s="180">
        <v>0.47</v>
      </c>
      <c r="I160" s="180">
        <v>0.3</v>
      </c>
      <c r="J160" s="180">
        <v>0.11</v>
      </c>
    </row>
    <row r="161" spans="2:11" x14ac:dyDescent="0.15">
      <c r="B161" s="495"/>
      <c r="C161" s="530"/>
      <c r="D161" s="530"/>
      <c r="E161" s="530"/>
      <c r="F161" s="529" t="s">
        <v>388</v>
      </c>
      <c r="G161" s="529"/>
      <c r="H161" s="214">
        <v>0.3</v>
      </c>
      <c r="I161" s="214">
        <v>0.2</v>
      </c>
      <c r="J161" s="214">
        <v>0.08</v>
      </c>
    </row>
    <row r="162" spans="2:11" x14ac:dyDescent="0.15">
      <c r="B162" s="495"/>
      <c r="C162" s="495" t="s">
        <v>393</v>
      </c>
      <c r="D162" s="495"/>
      <c r="E162" s="495"/>
      <c r="F162" s="524"/>
      <c r="G162" s="525"/>
      <c r="H162" s="180">
        <v>0.57999999999999996</v>
      </c>
      <c r="I162" s="180">
        <v>0.3</v>
      </c>
      <c r="J162" s="180">
        <v>0.14000000000000001</v>
      </c>
    </row>
    <row r="163" spans="2:11" x14ac:dyDescent="0.15">
      <c r="B163" s="495" t="s">
        <v>398</v>
      </c>
      <c r="C163" s="495" t="s">
        <v>394</v>
      </c>
      <c r="D163" s="495"/>
      <c r="E163" s="495"/>
      <c r="F163" s="529" t="s">
        <v>387</v>
      </c>
      <c r="G163" s="529"/>
      <c r="H163" s="214">
        <v>0.51</v>
      </c>
      <c r="I163" s="214">
        <v>0.3</v>
      </c>
      <c r="J163" s="214">
        <v>0.12</v>
      </c>
    </row>
    <row r="164" spans="2:11" x14ac:dyDescent="0.15">
      <c r="B164" s="495"/>
      <c r="C164" s="495"/>
      <c r="D164" s="495"/>
      <c r="E164" s="495"/>
      <c r="F164" s="529" t="s">
        <v>388</v>
      </c>
      <c r="G164" s="529"/>
      <c r="H164" s="180">
        <v>0.32</v>
      </c>
      <c r="I164" s="180">
        <v>0.21</v>
      </c>
      <c r="J164" s="180">
        <v>0.09</v>
      </c>
    </row>
    <row r="165" spans="2:11" x14ac:dyDescent="0.15">
      <c r="B165" s="495"/>
      <c r="C165" s="495" t="s">
        <v>395</v>
      </c>
      <c r="D165" s="495"/>
      <c r="E165" s="495"/>
      <c r="F165" s="524"/>
      <c r="G165" s="525"/>
      <c r="H165" s="214">
        <v>0.63</v>
      </c>
      <c r="I165" s="214">
        <v>0.3</v>
      </c>
      <c r="J165" s="214">
        <v>0.14000000000000001</v>
      </c>
    </row>
    <row r="166" spans="2:11" x14ac:dyDescent="0.15">
      <c r="B166" s="211"/>
      <c r="C166" s="495" t="s">
        <v>396</v>
      </c>
      <c r="D166" s="495"/>
      <c r="E166" s="495"/>
      <c r="F166" s="524"/>
      <c r="G166" s="525"/>
      <c r="H166" s="180">
        <v>0.63</v>
      </c>
      <c r="I166" s="180">
        <v>0.3</v>
      </c>
      <c r="J166" s="180">
        <v>0.14000000000000001</v>
      </c>
    </row>
    <row r="167" spans="2:11" x14ac:dyDescent="0.15">
      <c r="B167" s="211" t="s">
        <v>399</v>
      </c>
      <c r="C167" s="526" t="s">
        <v>397</v>
      </c>
      <c r="D167" s="527"/>
      <c r="E167" s="528"/>
      <c r="F167" s="524"/>
      <c r="G167" s="525"/>
      <c r="H167" s="214">
        <v>0.7</v>
      </c>
      <c r="I167" s="214">
        <v>0.3</v>
      </c>
      <c r="J167" s="214">
        <v>0.15</v>
      </c>
    </row>
    <row r="169" spans="2:11" x14ac:dyDescent="0.15">
      <c r="B169" s="15" t="s">
        <v>321</v>
      </c>
      <c r="C169" s="15"/>
      <c r="D169" s="15"/>
      <c r="E169" s="15"/>
      <c r="F169" s="15"/>
      <c r="G169" s="15"/>
      <c r="H169" s="15"/>
      <c r="I169" s="15"/>
      <c r="J169" s="15"/>
      <c r="K169" s="15"/>
    </row>
    <row r="170" spans="2:11" ht="39" customHeight="1" x14ac:dyDescent="0.15">
      <c r="B170" s="532" t="s">
        <v>401</v>
      </c>
      <c r="C170" s="532"/>
      <c r="D170" s="532"/>
      <c r="E170" s="532"/>
      <c r="F170" s="532"/>
      <c r="G170" s="532"/>
      <c r="H170" s="532"/>
      <c r="I170" s="532"/>
      <c r="J170" s="532"/>
      <c r="K170" s="532"/>
    </row>
  </sheetData>
  <mergeCells count="257">
    <mergeCell ref="B110:D111"/>
    <mergeCell ref="B112:D113"/>
    <mergeCell ref="B114:D115"/>
    <mergeCell ref="B116:D117"/>
    <mergeCell ref="B118:D119"/>
    <mergeCell ref="B120:D121"/>
    <mergeCell ref="B122:D122"/>
    <mergeCell ref="G97:J97"/>
    <mergeCell ref="G98:J98"/>
    <mergeCell ref="G99:J99"/>
    <mergeCell ref="G100:J100"/>
    <mergeCell ref="G101:J101"/>
    <mergeCell ref="G102:J102"/>
    <mergeCell ref="B105:D105"/>
    <mergeCell ref="B106:D107"/>
    <mergeCell ref="B108:D109"/>
    <mergeCell ref="E96:F96"/>
    <mergeCell ref="B96:D96"/>
    <mergeCell ref="B97:D98"/>
    <mergeCell ref="B99:D99"/>
    <mergeCell ref="B100:D100"/>
    <mergeCell ref="B101:D102"/>
    <mergeCell ref="E97:F97"/>
    <mergeCell ref="E98:F98"/>
    <mergeCell ref="E99:F99"/>
    <mergeCell ref="E100:F100"/>
    <mergeCell ref="E101:F101"/>
    <mergeCell ref="E102:F102"/>
    <mergeCell ref="I92:J92"/>
    <mergeCell ref="B92:F93"/>
    <mergeCell ref="G93:J93"/>
    <mergeCell ref="G96:J96"/>
    <mergeCell ref="B170:K170"/>
    <mergeCell ref="B163:B165"/>
    <mergeCell ref="C163:E164"/>
    <mergeCell ref="F163:G163"/>
    <mergeCell ref="F164:G164"/>
    <mergeCell ref="C165:E165"/>
    <mergeCell ref="F165:G165"/>
    <mergeCell ref="C166:E166"/>
    <mergeCell ref="F166:G166"/>
    <mergeCell ref="C167:E167"/>
    <mergeCell ref="F167:G167"/>
    <mergeCell ref="B156:G157"/>
    <mergeCell ref="H156:J156"/>
    <mergeCell ref="B158:B162"/>
    <mergeCell ref="C158:E159"/>
    <mergeCell ref="F158:G158"/>
    <mergeCell ref="F159:G159"/>
    <mergeCell ref="C160:E161"/>
    <mergeCell ref="F160:G160"/>
    <mergeCell ref="F161:G161"/>
    <mergeCell ref="C162:E162"/>
    <mergeCell ref="F162:G162"/>
    <mergeCell ref="C151:E151"/>
    <mergeCell ref="C152:E152"/>
    <mergeCell ref="C153:E153"/>
    <mergeCell ref="B144:B148"/>
    <mergeCell ref="B149:B151"/>
    <mergeCell ref="B142:G143"/>
    <mergeCell ref="H142:J142"/>
    <mergeCell ref="F148:G148"/>
    <mergeCell ref="F151:G151"/>
    <mergeCell ref="F152:G152"/>
    <mergeCell ref="F153:G153"/>
    <mergeCell ref="F145:G145"/>
    <mergeCell ref="F146:G146"/>
    <mergeCell ref="F147:G147"/>
    <mergeCell ref="F149:G149"/>
    <mergeCell ref="F150:G150"/>
    <mergeCell ref="C144:E145"/>
    <mergeCell ref="C146:E147"/>
    <mergeCell ref="C148:E148"/>
    <mergeCell ref="C149:E150"/>
    <mergeCell ref="F144:G144"/>
    <mergeCell ref="C55:C56"/>
    <mergeCell ref="D55:D56"/>
    <mergeCell ref="E56:F56"/>
    <mergeCell ref="C69:F69"/>
    <mergeCell ref="G68:J68"/>
    <mergeCell ref="G56:I56"/>
    <mergeCell ref="E55:I55"/>
    <mergeCell ref="H57:I57"/>
    <mergeCell ref="H58:I58"/>
    <mergeCell ref="I66:J66"/>
    <mergeCell ref="E57:F57"/>
    <mergeCell ref="E58:F58"/>
    <mergeCell ref="E59:F59"/>
    <mergeCell ref="E60:F60"/>
    <mergeCell ref="G63:J63"/>
    <mergeCell ref="G64:H64"/>
    <mergeCell ref="I64:J64"/>
    <mergeCell ref="B63:F64"/>
    <mergeCell ref="I67:J67"/>
    <mergeCell ref="G36:J36"/>
    <mergeCell ref="G37:J37"/>
    <mergeCell ref="G42:J42"/>
    <mergeCell ref="G43:J43"/>
    <mergeCell ref="F46:F47"/>
    <mergeCell ref="F48:F49"/>
    <mergeCell ref="G45:J45"/>
    <mergeCell ref="G46:J46"/>
    <mergeCell ref="G47:J47"/>
    <mergeCell ref="G48:J48"/>
    <mergeCell ref="F31:F40"/>
    <mergeCell ref="G44:J44"/>
    <mergeCell ref="F41:F45"/>
    <mergeCell ref="G34:J34"/>
    <mergeCell ref="G38:J38"/>
    <mergeCell ref="G39:J39"/>
    <mergeCell ref="G40:J40"/>
    <mergeCell ref="G41:J41"/>
    <mergeCell ref="G31:J31"/>
    <mergeCell ref="G33:J33"/>
    <mergeCell ref="G32:J32"/>
    <mergeCell ref="G49:J49"/>
    <mergeCell ref="G35:J35"/>
    <mergeCell ref="G9:J9"/>
    <mergeCell ref="G23:J23"/>
    <mergeCell ref="C17:D17"/>
    <mergeCell ref="K29:K30"/>
    <mergeCell ref="C25:D25"/>
    <mergeCell ref="C26:D26"/>
    <mergeCell ref="C19:D19"/>
    <mergeCell ref="C22:D22"/>
    <mergeCell ref="G24:J24"/>
    <mergeCell ref="C24:D24"/>
    <mergeCell ref="F12:F23"/>
    <mergeCell ref="G17:J17"/>
    <mergeCell ref="G22:J22"/>
    <mergeCell ref="C16:D16"/>
    <mergeCell ref="C27:D27"/>
    <mergeCell ref="C28:D28"/>
    <mergeCell ref="C29:D29"/>
    <mergeCell ref="G26:J26"/>
    <mergeCell ref="G27:J27"/>
    <mergeCell ref="G28:J28"/>
    <mergeCell ref="G29:J30"/>
    <mergeCell ref="C30:D30"/>
    <mergeCell ref="F24:F28"/>
    <mergeCell ref="F29:F30"/>
    <mergeCell ref="A1:J1"/>
    <mergeCell ref="G10:J10"/>
    <mergeCell ref="G11:J11"/>
    <mergeCell ref="G14:J14"/>
    <mergeCell ref="C8:D8"/>
    <mergeCell ref="G15:J15"/>
    <mergeCell ref="B9:B10"/>
    <mergeCell ref="C9:D9"/>
    <mergeCell ref="C10:D10"/>
    <mergeCell ref="C4:D4"/>
    <mergeCell ref="G4:J4"/>
    <mergeCell ref="B5:B8"/>
    <mergeCell ref="C5:D5"/>
    <mergeCell ref="G12:J12"/>
    <mergeCell ref="C6:D6"/>
    <mergeCell ref="G13:J13"/>
    <mergeCell ref="C7:D7"/>
    <mergeCell ref="C15:D15"/>
    <mergeCell ref="G6:J6"/>
    <mergeCell ref="G7:J7"/>
    <mergeCell ref="B11:B18"/>
    <mergeCell ref="F5:F11"/>
    <mergeCell ref="G5:J5"/>
    <mergeCell ref="G8:J8"/>
    <mergeCell ref="B19:B32"/>
    <mergeCell ref="B33:B43"/>
    <mergeCell ref="B44:B48"/>
    <mergeCell ref="C39:D39"/>
    <mergeCell ref="C40:D40"/>
    <mergeCell ref="C42:D42"/>
    <mergeCell ref="C43:D43"/>
    <mergeCell ref="C45:D45"/>
    <mergeCell ref="C46:D46"/>
    <mergeCell ref="C47:D47"/>
    <mergeCell ref="C33:D33"/>
    <mergeCell ref="C34:D34"/>
    <mergeCell ref="C35:D35"/>
    <mergeCell ref="C36:D36"/>
    <mergeCell ref="C37:D37"/>
    <mergeCell ref="C41:D41"/>
    <mergeCell ref="C38:D38"/>
    <mergeCell ref="C44:D44"/>
    <mergeCell ref="C48:D48"/>
    <mergeCell ref="C31:D31"/>
    <mergeCell ref="C32:D32"/>
    <mergeCell ref="B79:B81"/>
    <mergeCell ref="C71:F71"/>
    <mergeCell ref="H59:I59"/>
    <mergeCell ref="H60:I60"/>
    <mergeCell ref="B74:F75"/>
    <mergeCell ref="G74:J74"/>
    <mergeCell ref="G75:H75"/>
    <mergeCell ref="I75:J75"/>
    <mergeCell ref="D65:F65"/>
    <mergeCell ref="D66:F66"/>
    <mergeCell ref="D67:F67"/>
    <mergeCell ref="D68:F68"/>
    <mergeCell ref="D70:F70"/>
    <mergeCell ref="C66:C68"/>
    <mergeCell ref="B65:B70"/>
    <mergeCell ref="G65:H65"/>
    <mergeCell ref="G66:H66"/>
    <mergeCell ref="G67:H67"/>
    <mergeCell ref="G69:H69"/>
    <mergeCell ref="G70:H70"/>
    <mergeCell ref="G71:H71"/>
    <mergeCell ref="I71:J71"/>
    <mergeCell ref="I70:J70"/>
    <mergeCell ref="I69:J69"/>
    <mergeCell ref="C79:F79"/>
    <mergeCell ref="G79:H79"/>
    <mergeCell ref="I79:J79"/>
    <mergeCell ref="G81:J81"/>
    <mergeCell ref="G76:H76"/>
    <mergeCell ref="I76:J76"/>
    <mergeCell ref="G77:H77"/>
    <mergeCell ref="I77:J77"/>
    <mergeCell ref="C77:F78"/>
    <mergeCell ref="G80:H80"/>
    <mergeCell ref="I80:J80"/>
    <mergeCell ref="C80:F81"/>
    <mergeCell ref="C11:D11"/>
    <mergeCell ref="G18:J18"/>
    <mergeCell ref="C12:D12"/>
    <mergeCell ref="G19:J19"/>
    <mergeCell ref="C13:D13"/>
    <mergeCell ref="G20:J20"/>
    <mergeCell ref="C14:D14"/>
    <mergeCell ref="G21:J21"/>
    <mergeCell ref="C20:D20"/>
    <mergeCell ref="C21:D21"/>
    <mergeCell ref="G16:J16"/>
    <mergeCell ref="G91:H91"/>
    <mergeCell ref="I91:J91"/>
    <mergeCell ref="B91:F91"/>
    <mergeCell ref="G92:H92"/>
    <mergeCell ref="B50:K51"/>
    <mergeCell ref="B52:K52"/>
    <mergeCell ref="C18:D18"/>
    <mergeCell ref="G25:J25"/>
    <mergeCell ref="C23:D23"/>
    <mergeCell ref="I65:J65"/>
    <mergeCell ref="C76:F76"/>
    <mergeCell ref="G78:J78"/>
    <mergeCell ref="B76:B78"/>
    <mergeCell ref="B89:F90"/>
    <mergeCell ref="G89:J89"/>
    <mergeCell ref="G90:H90"/>
    <mergeCell ref="I90:J90"/>
    <mergeCell ref="B84:F85"/>
    <mergeCell ref="G84:J84"/>
    <mergeCell ref="G85:H85"/>
    <mergeCell ref="I85:J85"/>
    <mergeCell ref="G86:H86"/>
    <mergeCell ref="I86:J86"/>
    <mergeCell ref="B86:F86"/>
  </mergeCells>
  <phoneticPr fontId="2"/>
  <pageMargins left="0.31496062992125984" right="0.31496062992125984" top="0.43307086614173229" bottom="0.43307086614173229" header="0.23622047244094491" footer="0.23622047244094491"/>
  <pageSetup paperSize="9" orientation="portrait" r:id="rId1"/>
  <headerFooter>
    <oddHeader>&amp;R&amp;"メイリオ,レギュラー"&amp;10&amp;K00B050HOUSE OF THE YEAR IN ENERGY 2021</oddHeader>
    <oddFooter>&amp;C&amp;"メイリオ,レギュラー"&amp;9資料②-&amp;A-&amp;P</oddFooter>
  </headerFooter>
  <rowBreaks count="1" manualBreakCount="1">
    <brk id="53"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21"/>
  <sheetViews>
    <sheetView workbookViewId="0">
      <selection activeCell="F2" sqref="F2"/>
    </sheetView>
  </sheetViews>
  <sheetFormatPr defaultRowHeight="13.5" x14ac:dyDescent="0.15"/>
  <cols>
    <col min="1" max="1" width="16.5" customWidth="1"/>
  </cols>
  <sheetData>
    <row r="1" spans="1:11" x14ac:dyDescent="0.15">
      <c r="A1" t="s">
        <v>90</v>
      </c>
      <c r="B1">
        <v>0</v>
      </c>
      <c r="C1" t="s">
        <v>272</v>
      </c>
      <c r="D1" t="s">
        <v>273</v>
      </c>
      <c r="E1" t="s">
        <v>274</v>
      </c>
      <c r="F1" t="s">
        <v>275</v>
      </c>
      <c r="G1" t="s">
        <v>276</v>
      </c>
      <c r="H1" t="s">
        <v>277</v>
      </c>
      <c r="I1" t="s">
        <v>278</v>
      </c>
      <c r="J1" t="s">
        <v>279</v>
      </c>
      <c r="K1" t="s">
        <v>91</v>
      </c>
    </row>
    <row r="2" spans="1:11" x14ac:dyDescent="0.15">
      <c r="A2" t="s">
        <v>94</v>
      </c>
      <c r="B2">
        <v>1</v>
      </c>
      <c r="C2">
        <v>0.26</v>
      </c>
      <c r="D2">
        <v>0.26300000000000001</v>
      </c>
      <c r="E2">
        <v>0.28399999999999997</v>
      </c>
      <c r="F2">
        <v>0.25600000000000001</v>
      </c>
      <c r="G2">
        <v>0.23799999999999999</v>
      </c>
      <c r="H2">
        <v>0.26100000000000001</v>
      </c>
      <c r="I2">
        <v>0.22700000000000001</v>
      </c>
      <c r="J2">
        <v>0</v>
      </c>
    </row>
    <row r="3" spans="1:11" x14ac:dyDescent="0.15">
      <c r="A3" t="s">
        <v>95</v>
      </c>
      <c r="B3">
        <v>1</v>
      </c>
      <c r="C3">
        <v>0.33300000000000002</v>
      </c>
      <c r="D3">
        <v>0.34100000000000003</v>
      </c>
      <c r="E3">
        <v>0.34799999999999998</v>
      </c>
      <c r="F3">
        <v>0.33</v>
      </c>
      <c r="G3">
        <v>0.31</v>
      </c>
      <c r="H3">
        <v>0.32500000000000001</v>
      </c>
      <c r="I3">
        <v>0.28100000000000003</v>
      </c>
      <c r="J3">
        <v>0</v>
      </c>
    </row>
    <row r="4" spans="1:11" x14ac:dyDescent="0.15">
      <c r="A4" t="s">
        <v>96</v>
      </c>
      <c r="B4">
        <v>1</v>
      </c>
      <c r="C4">
        <v>0.56399999999999995</v>
      </c>
      <c r="D4">
        <v>0.55400000000000005</v>
      </c>
      <c r="E4">
        <v>0.54</v>
      </c>
      <c r="F4">
        <v>0.53100000000000003</v>
      </c>
      <c r="G4">
        <v>0.56799999999999995</v>
      </c>
      <c r="H4">
        <v>0.57899999999999996</v>
      </c>
      <c r="I4">
        <v>0.54300000000000004</v>
      </c>
      <c r="J4">
        <v>0</v>
      </c>
    </row>
    <row r="5" spans="1:11" x14ac:dyDescent="0.15">
      <c r="A5" t="s">
        <v>97</v>
      </c>
      <c r="B5">
        <v>1</v>
      </c>
      <c r="C5">
        <v>0.82299999999999995</v>
      </c>
      <c r="D5">
        <v>0.76600000000000001</v>
      </c>
      <c r="E5">
        <v>0.751</v>
      </c>
      <c r="F5">
        <v>0.72399999999999998</v>
      </c>
      <c r="G5">
        <v>0.84599999999999997</v>
      </c>
      <c r="H5">
        <v>0.83299999999999996</v>
      </c>
      <c r="I5">
        <v>0.84299999999999997</v>
      </c>
      <c r="J5">
        <v>0</v>
      </c>
    </row>
    <row r="6" spans="1:11" x14ac:dyDescent="0.15">
      <c r="A6" t="s">
        <v>98</v>
      </c>
      <c r="B6">
        <v>1</v>
      </c>
      <c r="C6">
        <v>0.93500000000000005</v>
      </c>
      <c r="D6">
        <v>0.85599999999999998</v>
      </c>
      <c r="E6">
        <v>0.85099999999999998</v>
      </c>
      <c r="F6">
        <v>0.81499999999999995</v>
      </c>
      <c r="G6">
        <v>0.98299999999999998</v>
      </c>
      <c r="H6">
        <v>0.93600000000000005</v>
      </c>
      <c r="I6">
        <v>1.0229999999999999</v>
      </c>
      <c r="J6">
        <v>0</v>
      </c>
    </row>
    <row r="7" spans="1:11" x14ac:dyDescent="0.15">
      <c r="A7" t="s">
        <v>99</v>
      </c>
      <c r="B7">
        <v>1</v>
      </c>
      <c r="C7">
        <v>0.79</v>
      </c>
      <c r="D7">
        <v>0.753</v>
      </c>
      <c r="E7">
        <v>0.75</v>
      </c>
      <c r="F7">
        <v>0.72299999999999998</v>
      </c>
      <c r="G7">
        <v>0.81499999999999995</v>
      </c>
      <c r="H7">
        <v>0.76300000000000001</v>
      </c>
      <c r="I7">
        <v>0.84799999999999998</v>
      </c>
      <c r="J7">
        <v>0</v>
      </c>
    </row>
    <row r="8" spans="1:11" x14ac:dyDescent="0.15">
      <c r="A8" t="s">
        <v>101</v>
      </c>
      <c r="B8">
        <v>1</v>
      </c>
      <c r="C8">
        <v>0.53500000000000003</v>
      </c>
      <c r="D8">
        <v>0.54400000000000004</v>
      </c>
      <c r="E8">
        <v>0.54200000000000004</v>
      </c>
      <c r="F8">
        <v>0.52700000000000002</v>
      </c>
      <c r="G8">
        <v>0.53800000000000003</v>
      </c>
      <c r="H8">
        <v>0.52300000000000002</v>
      </c>
      <c r="I8">
        <v>0.54800000000000004</v>
      </c>
      <c r="J8">
        <v>0</v>
      </c>
    </row>
    <row r="9" spans="1:11" x14ac:dyDescent="0.15">
      <c r="A9" t="s">
        <v>100</v>
      </c>
      <c r="B9">
        <v>1</v>
      </c>
      <c r="C9">
        <v>0.32500000000000001</v>
      </c>
      <c r="D9">
        <v>0.34100000000000003</v>
      </c>
      <c r="E9">
        <v>0.35099999999999998</v>
      </c>
      <c r="F9">
        <v>0.32600000000000001</v>
      </c>
      <c r="G9">
        <v>0.29699999999999999</v>
      </c>
      <c r="H9">
        <v>0.317</v>
      </c>
      <c r="I9">
        <v>0.28399999999999997</v>
      </c>
      <c r="J9">
        <v>0</v>
      </c>
    </row>
    <row r="10" spans="1:11" x14ac:dyDescent="0.15">
      <c r="A10" t="s">
        <v>93</v>
      </c>
      <c r="B10">
        <v>1</v>
      </c>
      <c r="C10">
        <v>1</v>
      </c>
      <c r="D10">
        <v>1</v>
      </c>
      <c r="E10">
        <v>1</v>
      </c>
      <c r="F10">
        <v>1</v>
      </c>
      <c r="G10">
        <v>1</v>
      </c>
      <c r="H10">
        <v>1</v>
      </c>
      <c r="I10">
        <v>1</v>
      </c>
      <c r="J10">
        <v>0</v>
      </c>
    </row>
    <row r="12" spans="1:11" x14ac:dyDescent="0.15">
      <c r="A12" t="s">
        <v>92</v>
      </c>
      <c r="B12">
        <v>0</v>
      </c>
      <c r="C12" t="s">
        <v>272</v>
      </c>
      <c r="D12" t="s">
        <v>273</v>
      </c>
      <c r="E12" t="s">
        <v>274</v>
      </c>
      <c r="F12" t="s">
        <v>275</v>
      </c>
      <c r="G12" t="s">
        <v>276</v>
      </c>
      <c r="H12" t="s">
        <v>277</v>
      </c>
      <c r="I12" t="s">
        <v>278</v>
      </c>
      <c r="J12" t="s">
        <v>279</v>
      </c>
      <c r="K12" t="s">
        <v>91</v>
      </c>
    </row>
    <row r="13" spans="1:11" x14ac:dyDescent="0.15">
      <c r="A13" t="s">
        <v>94</v>
      </c>
      <c r="B13">
        <v>1</v>
      </c>
      <c r="C13">
        <v>0.32900000000000001</v>
      </c>
      <c r="D13">
        <v>0.34100000000000003</v>
      </c>
      <c r="E13">
        <v>0.33500000000000002</v>
      </c>
      <c r="F13">
        <v>0.32200000000000001</v>
      </c>
      <c r="G13">
        <v>0.373</v>
      </c>
      <c r="H13">
        <v>0.34100000000000003</v>
      </c>
      <c r="I13">
        <v>0.307</v>
      </c>
      <c r="J13">
        <v>0.32500000000000001</v>
      </c>
    </row>
    <row r="14" spans="1:11" x14ac:dyDescent="0.15">
      <c r="A14" t="s">
        <v>95</v>
      </c>
      <c r="B14">
        <v>1</v>
      </c>
      <c r="C14">
        <v>0.43</v>
      </c>
      <c r="D14">
        <v>0.41199999999999998</v>
      </c>
      <c r="E14">
        <v>0.39</v>
      </c>
      <c r="F14">
        <v>0.42599999999999999</v>
      </c>
      <c r="G14">
        <v>0.437</v>
      </c>
      <c r="H14">
        <v>0.43099999999999999</v>
      </c>
      <c r="I14">
        <v>0.41499999999999998</v>
      </c>
      <c r="J14">
        <v>0.41399999999999998</v>
      </c>
    </row>
    <row r="15" spans="1:11" x14ac:dyDescent="0.15">
      <c r="A15" t="s">
        <v>96</v>
      </c>
      <c r="B15">
        <v>1</v>
      </c>
      <c r="C15">
        <v>0.54500000000000004</v>
      </c>
      <c r="D15">
        <v>0.503</v>
      </c>
      <c r="E15">
        <v>0.46800000000000003</v>
      </c>
      <c r="F15">
        <v>0.51800000000000002</v>
      </c>
      <c r="G15">
        <v>0.5</v>
      </c>
      <c r="H15">
        <v>0.51200000000000001</v>
      </c>
      <c r="I15">
        <v>0.50900000000000001</v>
      </c>
      <c r="J15">
        <v>0.51500000000000001</v>
      </c>
    </row>
    <row r="16" spans="1:11" x14ac:dyDescent="0.15">
      <c r="A16" t="s">
        <v>97</v>
      </c>
      <c r="B16">
        <v>1</v>
      </c>
      <c r="C16">
        <v>0.56000000000000005</v>
      </c>
      <c r="D16">
        <v>0.52700000000000002</v>
      </c>
      <c r="E16">
        <v>0.48699999999999999</v>
      </c>
      <c r="F16">
        <v>0.50800000000000001</v>
      </c>
      <c r="G16">
        <v>0.5</v>
      </c>
      <c r="H16">
        <v>0.498</v>
      </c>
      <c r="I16">
        <v>0.49</v>
      </c>
      <c r="J16">
        <v>0.52800000000000002</v>
      </c>
    </row>
    <row r="17" spans="1:10" x14ac:dyDescent="0.15">
      <c r="A17" t="s">
        <v>98</v>
      </c>
      <c r="B17">
        <v>1</v>
      </c>
      <c r="C17">
        <v>0.502</v>
      </c>
      <c r="D17">
        <v>0.50700000000000001</v>
      </c>
      <c r="E17">
        <v>0.47599999999999998</v>
      </c>
      <c r="F17">
        <v>0.437</v>
      </c>
      <c r="G17">
        <v>0.47199999999999998</v>
      </c>
      <c r="H17">
        <v>0.434</v>
      </c>
      <c r="I17">
        <v>0.41199999999999998</v>
      </c>
      <c r="J17">
        <v>0.48</v>
      </c>
    </row>
    <row r="18" spans="1:10" x14ac:dyDescent="0.15">
      <c r="A18" t="s">
        <v>99</v>
      </c>
      <c r="B18">
        <v>1</v>
      </c>
      <c r="C18">
        <v>0.52600000000000002</v>
      </c>
      <c r="D18">
        <v>0.54800000000000004</v>
      </c>
      <c r="E18">
        <v>0.55000000000000004</v>
      </c>
      <c r="F18">
        <v>0.48099999999999998</v>
      </c>
      <c r="G18">
        <v>0.52</v>
      </c>
      <c r="H18">
        <v>0.49099999999999999</v>
      </c>
      <c r="I18">
        <v>0.47899999999999998</v>
      </c>
      <c r="J18">
        <v>0.51700000000000002</v>
      </c>
    </row>
    <row r="19" spans="1:10" x14ac:dyDescent="0.15">
      <c r="A19" t="s">
        <v>101</v>
      </c>
      <c r="B19">
        <v>1</v>
      </c>
      <c r="C19">
        <v>0.50800000000000001</v>
      </c>
      <c r="D19">
        <v>0.52900000000000003</v>
      </c>
      <c r="E19">
        <v>0.55300000000000005</v>
      </c>
      <c r="F19">
        <v>0.48099999999999998</v>
      </c>
      <c r="G19">
        <v>0.51800000000000002</v>
      </c>
      <c r="H19">
        <v>0.504</v>
      </c>
      <c r="I19">
        <v>0.495</v>
      </c>
      <c r="J19">
        <v>0.505</v>
      </c>
    </row>
    <row r="20" spans="1:10" x14ac:dyDescent="0.15">
      <c r="A20" t="s">
        <v>100</v>
      </c>
      <c r="B20">
        <v>1</v>
      </c>
      <c r="C20">
        <v>0.41099999999999998</v>
      </c>
      <c r="D20">
        <v>0.42799999999999999</v>
      </c>
      <c r="E20">
        <v>0.44700000000000001</v>
      </c>
      <c r="F20">
        <v>0.40100000000000002</v>
      </c>
      <c r="G20">
        <v>0.442</v>
      </c>
      <c r="H20">
        <v>0.42699999999999999</v>
      </c>
      <c r="I20">
        <v>0.40600000000000003</v>
      </c>
      <c r="J20">
        <v>0.41099999999999998</v>
      </c>
    </row>
    <row r="21" spans="1:10" x14ac:dyDescent="0.15">
      <c r="A21" t="s">
        <v>93</v>
      </c>
      <c r="B21">
        <v>1</v>
      </c>
      <c r="C21">
        <v>1</v>
      </c>
      <c r="D21">
        <v>1</v>
      </c>
      <c r="E21">
        <v>1</v>
      </c>
      <c r="F21">
        <v>1</v>
      </c>
      <c r="G21">
        <v>1</v>
      </c>
      <c r="H21">
        <v>1</v>
      </c>
      <c r="I21">
        <v>1</v>
      </c>
      <c r="J21">
        <v>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記入要領</vt:lpstr>
      <vt:lpstr>U値</vt:lpstr>
      <vt:lpstr>UA値等</vt:lpstr>
      <vt:lpstr>付録</vt:lpstr>
      <vt:lpstr>方位係数</vt:lpstr>
      <vt:lpstr>UA値等!Print_Area</vt:lpstr>
      <vt:lpstr>U値!Print_Area</vt:lpstr>
      <vt:lpstr>記入要領!Print_Area</vt:lpstr>
      <vt:lpstr>付録!Print_Area</vt:lpstr>
      <vt:lpstr>U値_その他</vt:lpstr>
      <vt:lpstr>U値_屋根天井</vt:lpstr>
      <vt:lpstr>U値_外壁</vt:lpstr>
      <vt:lpstr>U値_基礎1</vt:lpstr>
      <vt:lpstr>U値_基礎2</vt:lpstr>
      <vt:lpstr>U値_床</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miyajima</cp:lastModifiedBy>
  <cp:lastPrinted>2017-10-04T03:45:22Z</cp:lastPrinted>
  <dcterms:created xsi:type="dcterms:W3CDTF">2014-07-26T04:54:01Z</dcterms:created>
  <dcterms:modified xsi:type="dcterms:W3CDTF">2021-10-04T04:24:16Z</dcterms:modified>
</cp:coreProperties>
</file>